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ec\OneDrive\Рабочий стол\Диетическое меню с печатями\"/>
    </mc:Choice>
  </mc:AlternateContent>
  <bookViews>
    <workbookView xWindow="0" yWindow="0" windowWidth="24000" windowHeight="10425"/>
  </bookViews>
  <sheets>
    <sheet name="Лист1" sheetId="28" r:id="rId1"/>
    <sheet name="Структура в сравнении" sheetId="18" r:id="rId2"/>
    <sheet name="Меню" sheetId="20" r:id="rId3"/>
    <sheet name="Расчет ХЭХ" sheetId="21" r:id="rId4"/>
    <sheet name="ПЭЦ" sheetId="22" r:id="rId5"/>
    <sheet name="Себестоимость блюд" sheetId="26" r:id="rId6"/>
    <sheet name="Себестоимость рациона" sheetId="27" r:id="rId7"/>
    <sheet name="Выполнение норм" sheetId="11" r:id="rId8"/>
  </sheets>
  <definedNames>
    <definedName name="_xlnm.Print_Area" localSheetId="7">'Выполнение норм'!$A$1:$AI$44</definedName>
    <definedName name="_xlnm.Print_Area" localSheetId="2">Меню!$A$1:$O$352</definedName>
    <definedName name="_xlnm.Print_Area" localSheetId="4">ПЭЦ!$A$1:$Q$123</definedName>
    <definedName name="_xlnm.Print_Area" localSheetId="3">'Расчет ХЭХ'!$A$1:$Z$21</definedName>
    <definedName name="_xlnm.Print_Area" localSheetId="5">'Себестоимость блюд'!$A$1:$M$55</definedName>
    <definedName name="_xlnm.Print_Area" localSheetId="6">'Себестоимость рациона'!$A$1:$F$27</definedName>
    <definedName name="_xlnm.Print_Area" localSheetId="1">'Структура в сравнении'!$A$1:$G$376</definedName>
  </definedNames>
  <calcPr calcId="152511" refMode="R1C1"/>
</workbook>
</file>

<file path=xl/calcChain.xml><?xml version="1.0" encoding="utf-8"?>
<calcChain xmlns="http://schemas.openxmlformats.org/spreadsheetml/2006/main">
  <c r="D25" i="27" l="1"/>
  <c r="E25" i="27" s="1"/>
  <c r="D24" i="27"/>
  <c r="E24" i="27" s="1"/>
  <c r="E26" i="27" s="1"/>
  <c r="B27" i="27" s="1"/>
  <c r="M52" i="26"/>
  <c r="K52" i="26"/>
  <c r="I52" i="26"/>
  <c r="G52" i="26"/>
  <c r="E52" i="26"/>
  <c r="C52" i="26"/>
  <c r="M42" i="26"/>
  <c r="K42" i="26"/>
  <c r="I42" i="26"/>
  <c r="G42" i="26"/>
  <c r="E42" i="26"/>
  <c r="C42" i="26"/>
  <c r="M37" i="26"/>
  <c r="K37" i="26"/>
  <c r="I37" i="26"/>
  <c r="G37" i="26"/>
  <c r="E37" i="26"/>
  <c r="C37" i="26"/>
  <c r="M30" i="26"/>
  <c r="K30" i="26"/>
  <c r="I30" i="26"/>
  <c r="G30" i="26"/>
  <c r="E30" i="26"/>
  <c r="C30" i="26"/>
  <c r="M25" i="26"/>
  <c r="K25" i="26"/>
  <c r="I25" i="26"/>
  <c r="G25" i="26"/>
  <c r="E25" i="26"/>
  <c r="C25" i="26"/>
  <c r="M15" i="26"/>
  <c r="K15" i="26"/>
  <c r="I15" i="26"/>
  <c r="G15" i="26"/>
  <c r="E15" i="26"/>
  <c r="C15" i="26"/>
  <c r="M11" i="26"/>
  <c r="K11" i="26"/>
  <c r="I11" i="26"/>
  <c r="G11" i="26"/>
  <c r="E11" i="26"/>
  <c r="C11" i="26"/>
  <c r="M4" i="26"/>
  <c r="K4" i="26"/>
  <c r="I4" i="26"/>
  <c r="G4" i="26"/>
  <c r="E4" i="26"/>
  <c r="C4" i="26"/>
  <c r="Z18" i="21"/>
  <c r="Z19" i="21" s="1"/>
  <c r="Y18" i="21"/>
  <c r="Y19" i="21" s="1"/>
  <c r="X18" i="21"/>
  <c r="W18" i="21"/>
  <c r="W19" i="21" s="1"/>
  <c r="V18" i="21"/>
  <c r="V19" i="21" s="1"/>
  <c r="P18" i="21"/>
  <c r="P19" i="21" s="1"/>
  <c r="M18" i="21"/>
  <c r="M19" i="21" s="1"/>
  <c r="K18" i="21"/>
  <c r="K19" i="21" s="1"/>
  <c r="G18" i="21"/>
  <c r="G19" i="21" s="1"/>
  <c r="G16" i="21"/>
  <c r="G13" i="21"/>
  <c r="G10" i="21"/>
  <c r="G7" i="21"/>
  <c r="X19" i="21"/>
  <c r="Y16" i="21"/>
  <c r="X16" i="21"/>
  <c r="W16" i="21"/>
  <c r="V16" i="21"/>
  <c r="P16" i="21"/>
  <c r="M16" i="21"/>
  <c r="K16" i="21"/>
  <c r="Y13" i="21"/>
  <c r="X13" i="21"/>
  <c r="W13" i="21"/>
  <c r="V13" i="21"/>
  <c r="P13" i="21"/>
  <c r="M13" i="21"/>
  <c r="K13" i="21"/>
  <c r="Y10" i="21"/>
  <c r="X10" i="21"/>
  <c r="W10" i="21"/>
  <c r="V10" i="21"/>
  <c r="P10" i="21"/>
  <c r="M10" i="21"/>
  <c r="K10" i="21"/>
  <c r="K7" i="21"/>
  <c r="M7" i="21"/>
  <c r="P7" i="21"/>
  <c r="Y7" i="21"/>
  <c r="X7" i="21"/>
  <c r="W7" i="21"/>
  <c r="V7" i="21"/>
  <c r="Z16" i="21"/>
  <c r="Z13" i="21"/>
  <c r="Z10" i="21"/>
  <c r="Z7" i="21"/>
  <c r="D33" i="11" l="1"/>
  <c r="D24" i="11"/>
  <c r="K19" i="11"/>
  <c r="D19" i="11"/>
  <c r="D16" i="11"/>
  <c r="G116" i="18" l="1"/>
  <c r="G85" i="18"/>
  <c r="G54" i="18"/>
  <c r="O314" i="20" l="1"/>
  <c r="N314" i="20"/>
  <c r="M314" i="20"/>
  <c r="L314" i="20"/>
  <c r="K314" i="20"/>
  <c r="J314" i="20"/>
  <c r="I314" i="20"/>
  <c r="H314" i="20"/>
  <c r="G314" i="20"/>
  <c r="F314" i="20"/>
  <c r="E314" i="20"/>
  <c r="D314" i="20"/>
  <c r="G375" i="18" l="1"/>
  <c r="C375" i="18"/>
  <c r="G370" i="18"/>
  <c r="C370" i="18"/>
  <c r="G355" i="18"/>
  <c r="C355" i="18"/>
  <c r="G346" i="18"/>
  <c r="C346" i="18"/>
  <c r="G341" i="18"/>
  <c r="C341" i="18"/>
  <c r="G326" i="18"/>
  <c r="C326" i="18"/>
  <c r="G315" i="18"/>
  <c r="C315" i="18"/>
  <c r="G310" i="18"/>
  <c r="C310" i="18"/>
  <c r="G296" i="18"/>
  <c r="C296" i="18"/>
  <c r="G286" i="18"/>
  <c r="C286" i="18"/>
  <c r="G281" i="18"/>
  <c r="C281" i="18"/>
  <c r="G266" i="18"/>
  <c r="C266" i="18"/>
  <c r="G255" i="18"/>
  <c r="C255" i="18"/>
  <c r="G250" i="18"/>
  <c r="C250" i="18"/>
  <c r="G234" i="18"/>
  <c r="C234" i="18"/>
  <c r="G223" i="18"/>
  <c r="C223" i="18"/>
  <c r="G218" i="18"/>
  <c r="C218" i="18"/>
  <c r="G203" i="18"/>
  <c r="C203" i="18"/>
  <c r="G192" i="18"/>
  <c r="C192" i="18"/>
  <c r="G187" i="18"/>
  <c r="C187" i="18"/>
  <c r="G172" i="18"/>
  <c r="C172" i="18"/>
  <c r="G161" i="18"/>
  <c r="C161" i="18"/>
  <c r="G156" i="18"/>
  <c r="C156" i="18"/>
  <c r="G142" i="18"/>
  <c r="C142" i="18"/>
  <c r="G131" i="18"/>
  <c r="C131" i="18"/>
  <c r="G126" i="18"/>
  <c r="C126" i="18"/>
  <c r="G111" i="18"/>
  <c r="C111" i="18"/>
  <c r="G100" i="18"/>
  <c r="C100" i="18"/>
  <c r="G95" i="18"/>
  <c r="C95" i="18"/>
  <c r="G80" i="18"/>
  <c r="C80" i="18"/>
  <c r="G69" i="18"/>
  <c r="C69" i="18"/>
  <c r="G64" i="18"/>
  <c r="C64" i="18"/>
  <c r="G49" i="18"/>
  <c r="C49" i="18"/>
  <c r="G38" i="18"/>
  <c r="C38" i="18"/>
  <c r="G33" i="18"/>
  <c r="C33" i="18"/>
  <c r="G22" i="18"/>
  <c r="G17" i="18"/>
  <c r="C17" i="18"/>
  <c r="C39" i="18" l="1"/>
  <c r="C70" i="18"/>
  <c r="C316" i="18"/>
  <c r="G193" i="18"/>
  <c r="G316" i="18"/>
  <c r="G256" i="18"/>
  <c r="G162" i="18"/>
  <c r="G101" i="18"/>
  <c r="G39" i="18"/>
  <c r="C376" i="18"/>
  <c r="C347" i="18"/>
  <c r="C287" i="18"/>
  <c r="C256" i="18"/>
  <c r="C224" i="18"/>
  <c r="C193" i="18"/>
  <c r="C162" i="18"/>
  <c r="C132" i="18"/>
  <c r="C101" i="18"/>
  <c r="G376" i="18"/>
  <c r="G347" i="18"/>
  <c r="G287" i="18"/>
  <c r="G224" i="18"/>
  <c r="G132" i="18"/>
  <c r="G70" i="18"/>
  <c r="E77" i="22"/>
  <c r="D30" i="11" l="1"/>
  <c r="D5" i="11"/>
  <c r="Z43" i="11"/>
  <c r="AG43" i="11"/>
  <c r="R43" i="11" s="1"/>
  <c r="H106" i="22" l="1"/>
  <c r="M106" i="22" s="1"/>
  <c r="G106" i="22"/>
  <c r="F106" i="22"/>
  <c r="E106" i="22"/>
  <c r="H105" i="22"/>
  <c r="M105" i="22" s="1"/>
  <c r="G105" i="22"/>
  <c r="F105" i="22"/>
  <c r="E105" i="22"/>
  <c r="H104" i="22"/>
  <c r="M104" i="22" s="1"/>
  <c r="G104" i="22"/>
  <c r="D104" i="22" s="1"/>
  <c r="F104" i="22"/>
  <c r="E104" i="22"/>
  <c r="H103" i="22"/>
  <c r="M103" i="22" s="1"/>
  <c r="G103" i="22"/>
  <c r="F103" i="22"/>
  <c r="E103" i="22"/>
  <c r="H102" i="22"/>
  <c r="M102" i="22" s="1"/>
  <c r="G102" i="22"/>
  <c r="F102" i="22"/>
  <c r="E102" i="22"/>
  <c r="H101" i="22"/>
  <c r="M101" i="22" s="1"/>
  <c r="G101" i="22"/>
  <c r="F101" i="22"/>
  <c r="E101" i="22"/>
  <c r="H100" i="22"/>
  <c r="M100" i="22" s="1"/>
  <c r="G100" i="22"/>
  <c r="F100" i="22"/>
  <c r="E100" i="22"/>
  <c r="H99" i="22"/>
  <c r="M99" i="22" s="1"/>
  <c r="G99" i="22"/>
  <c r="F99" i="22"/>
  <c r="E99" i="22"/>
  <c r="H98" i="22"/>
  <c r="M98" i="22" s="1"/>
  <c r="G98" i="22"/>
  <c r="F98" i="22"/>
  <c r="E98" i="22"/>
  <c r="H97" i="22"/>
  <c r="M97" i="22" s="1"/>
  <c r="G97" i="22"/>
  <c r="F97" i="22"/>
  <c r="E97" i="22"/>
  <c r="H96" i="22"/>
  <c r="M96" i="22" s="1"/>
  <c r="G96" i="22"/>
  <c r="F96" i="22"/>
  <c r="E96" i="22"/>
  <c r="H95" i="22"/>
  <c r="M95" i="22" s="1"/>
  <c r="G95" i="22"/>
  <c r="D95" i="22" s="1"/>
  <c r="F95" i="22"/>
  <c r="E95" i="22"/>
  <c r="H94" i="22"/>
  <c r="M94" i="22" s="1"/>
  <c r="G94" i="22"/>
  <c r="F94" i="22"/>
  <c r="E94" i="22"/>
  <c r="H89" i="22"/>
  <c r="H123" i="22" s="1"/>
  <c r="M123" i="22" s="1"/>
  <c r="G89" i="22"/>
  <c r="D89" i="22" s="1"/>
  <c r="F89" i="22"/>
  <c r="E89" i="22"/>
  <c r="H88" i="22"/>
  <c r="G88" i="22"/>
  <c r="F88" i="22"/>
  <c r="E88" i="22"/>
  <c r="H87" i="22"/>
  <c r="G87" i="22"/>
  <c r="D87" i="22" s="1"/>
  <c r="F87" i="22"/>
  <c r="E87" i="22"/>
  <c r="H86" i="22"/>
  <c r="H120" i="22" s="1"/>
  <c r="M120" i="22" s="1"/>
  <c r="G86" i="22"/>
  <c r="F86" i="22"/>
  <c r="E86" i="22"/>
  <c r="H85" i="22"/>
  <c r="H119" i="22" s="1"/>
  <c r="M119" i="22" s="1"/>
  <c r="G85" i="22"/>
  <c r="D85" i="22" s="1"/>
  <c r="F85" i="22"/>
  <c r="E85" i="22"/>
  <c r="H84" i="22"/>
  <c r="G84" i="22"/>
  <c r="F84" i="22"/>
  <c r="E84" i="22"/>
  <c r="H83" i="22"/>
  <c r="G83" i="22"/>
  <c r="F83" i="22"/>
  <c r="E83" i="22"/>
  <c r="H82" i="22"/>
  <c r="G82" i="22"/>
  <c r="F82" i="22"/>
  <c r="E82" i="22"/>
  <c r="H81" i="22"/>
  <c r="G81" i="22"/>
  <c r="F81" i="22"/>
  <c r="E81" i="22"/>
  <c r="H80" i="22"/>
  <c r="G80" i="22"/>
  <c r="F80" i="22"/>
  <c r="E80" i="22"/>
  <c r="H79" i="22"/>
  <c r="G79" i="22"/>
  <c r="D79" i="22" s="1"/>
  <c r="F79" i="22"/>
  <c r="E79" i="22"/>
  <c r="H78" i="22"/>
  <c r="G78" i="22"/>
  <c r="F78" i="22"/>
  <c r="E78" i="22"/>
  <c r="H77" i="22"/>
  <c r="O77" i="22" s="1"/>
  <c r="G77" i="22"/>
  <c r="D77" i="22" s="1"/>
  <c r="F77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18" i="21"/>
  <c r="E15" i="21"/>
  <c r="E12" i="21"/>
  <c r="E9" i="21"/>
  <c r="E6" i="21"/>
  <c r="P94" i="22" l="1"/>
  <c r="P95" i="22"/>
  <c r="P96" i="22"/>
  <c r="P98" i="22"/>
  <c r="P99" i="22"/>
  <c r="P100" i="22"/>
  <c r="P101" i="22"/>
  <c r="P102" i="22"/>
  <c r="P103" i="22"/>
  <c r="P104" i="22"/>
  <c r="P106" i="22"/>
  <c r="Q106" i="22"/>
  <c r="O106" i="22"/>
  <c r="O94" i="22"/>
  <c r="Q81" i="22"/>
  <c r="Q83" i="22"/>
  <c r="P97" i="22"/>
  <c r="P83" i="22"/>
  <c r="P84" i="22"/>
  <c r="H117" i="22"/>
  <c r="M117" i="22" s="1"/>
  <c r="O99" i="22"/>
  <c r="O100" i="22"/>
  <c r="O101" i="22"/>
  <c r="O102" i="22"/>
  <c r="O103" i="22"/>
  <c r="Q99" i="22"/>
  <c r="Q100" i="22"/>
  <c r="Q102" i="22"/>
  <c r="P105" i="22"/>
  <c r="H113" i="22"/>
  <c r="M113" i="22" s="1"/>
  <c r="Q95" i="22"/>
  <c r="Q96" i="22"/>
  <c r="Q97" i="22"/>
  <c r="O104" i="22"/>
  <c r="O105" i="22"/>
  <c r="P78" i="22"/>
  <c r="Q77" i="22"/>
  <c r="H121" i="22"/>
  <c r="M121" i="22" s="1"/>
  <c r="O95" i="22"/>
  <c r="O96" i="22"/>
  <c r="O97" i="22"/>
  <c r="O98" i="22"/>
  <c r="D99" i="22"/>
  <c r="Q104" i="22"/>
  <c r="Q105" i="22"/>
  <c r="O80" i="22"/>
  <c r="P79" i="22"/>
  <c r="P80" i="22"/>
  <c r="O81" i="22"/>
  <c r="D83" i="22"/>
  <c r="P88" i="22"/>
  <c r="D81" i="22"/>
  <c r="Q79" i="22"/>
  <c r="P82" i="22"/>
  <c r="F111" i="22"/>
  <c r="K111" i="22" s="1"/>
  <c r="P77" i="22"/>
  <c r="E112" i="22"/>
  <c r="J112" i="22" s="1"/>
  <c r="O78" i="22"/>
  <c r="D78" i="22"/>
  <c r="Q78" i="22"/>
  <c r="E113" i="22"/>
  <c r="O79" i="22"/>
  <c r="G114" i="22"/>
  <c r="L114" i="22" s="1"/>
  <c r="Q80" i="22"/>
  <c r="F115" i="22"/>
  <c r="K115" i="22" s="1"/>
  <c r="P81" i="22"/>
  <c r="E116" i="22"/>
  <c r="J116" i="22" s="1"/>
  <c r="O82" i="22"/>
  <c r="D82" i="22"/>
  <c r="Q82" i="22"/>
  <c r="E117" i="22"/>
  <c r="O83" i="22"/>
  <c r="E118" i="22"/>
  <c r="J118" i="22" s="1"/>
  <c r="O84" i="22"/>
  <c r="G118" i="22"/>
  <c r="D118" i="22" s="1"/>
  <c r="Q84" i="22"/>
  <c r="E119" i="22"/>
  <c r="O119" i="22" s="1"/>
  <c r="O85" i="22"/>
  <c r="F119" i="22"/>
  <c r="P119" i="22" s="1"/>
  <c r="P85" i="22"/>
  <c r="G119" i="22"/>
  <c r="Q119" i="22" s="1"/>
  <c r="Q85" i="22"/>
  <c r="E120" i="22"/>
  <c r="O120" i="22" s="1"/>
  <c r="O86" i="22"/>
  <c r="F120" i="22"/>
  <c r="P120" i="22" s="1"/>
  <c r="P86" i="22"/>
  <c r="G120" i="22"/>
  <c r="Q120" i="22" s="1"/>
  <c r="Q86" i="22"/>
  <c r="E121" i="22"/>
  <c r="O87" i="22"/>
  <c r="F121" i="22"/>
  <c r="P87" i="22"/>
  <c r="G121" i="22"/>
  <c r="D121" i="22" s="1"/>
  <c r="Q87" i="22"/>
  <c r="E122" i="22"/>
  <c r="J122" i="22" s="1"/>
  <c r="O88" i="22"/>
  <c r="G122" i="22"/>
  <c r="D122" i="22" s="1"/>
  <c r="Q88" i="22"/>
  <c r="E123" i="22"/>
  <c r="O123" i="22" s="1"/>
  <c r="O89" i="22"/>
  <c r="F123" i="22"/>
  <c r="P123" i="22" s="1"/>
  <c r="P89" i="22"/>
  <c r="G123" i="22"/>
  <c r="Q123" i="22" s="1"/>
  <c r="Q89" i="22"/>
  <c r="D94" i="22"/>
  <c r="Q94" i="22"/>
  <c r="D98" i="22"/>
  <c r="Q98" i="22"/>
  <c r="D101" i="22"/>
  <c r="Q101" i="22"/>
  <c r="D103" i="22"/>
  <c r="Q103" i="22"/>
  <c r="F118" i="22"/>
  <c r="K118" i="22" s="1"/>
  <c r="D86" i="22"/>
  <c r="F122" i="22"/>
  <c r="K122" i="22" s="1"/>
  <c r="G111" i="22"/>
  <c r="D111" i="22" s="1"/>
  <c r="F112" i="22"/>
  <c r="K112" i="22" s="1"/>
  <c r="D80" i="22"/>
  <c r="H114" i="22"/>
  <c r="M114" i="22" s="1"/>
  <c r="G115" i="22"/>
  <c r="L115" i="22" s="1"/>
  <c r="F116" i="22"/>
  <c r="K116" i="22" s="1"/>
  <c r="D84" i="22"/>
  <c r="H118" i="22"/>
  <c r="M118" i="22" s="1"/>
  <c r="D88" i="22"/>
  <c r="H122" i="22"/>
  <c r="M122" i="22" s="1"/>
  <c r="E111" i="22"/>
  <c r="G113" i="22"/>
  <c r="L113" i="22" s="1"/>
  <c r="E115" i="22"/>
  <c r="J115" i="22" s="1"/>
  <c r="H116" i="22"/>
  <c r="M116" i="22" s="1"/>
  <c r="H111" i="22"/>
  <c r="M111" i="22" s="1"/>
  <c r="G112" i="22"/>
  <c r="L112" i="22" s="1"/>
  <c r="F113" i="22"/>
  <c r="E114" i="22"/>
  <c r="H115" i="22"/>
  <c r="M115" i="22" s="1"/>
  <c r="G116" i="22"/>
  <c r="L116" i="22" s="1"/>
  <c r="F117" i="22"/>
  <c r="D97" i="22"/>
  <c r="D102" i="22"/>
  <c r="D106" i="22"/>
  <c r="H112" i="22"/>
  <c r="M112" i="22" s="1"/>
  <c r="F114" i="22"/>
  <c r="G117" i="22"/>
  <c r="D96" i="22"/>
  <c r="D100" i="22"/>
  <c r="D105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O114" i="22" l="1"/>
  <c r="Q117" i="22"/>
  <c r="P121" i="22"/>
  <c r="O117" i="22"/>
  <c r="L117" i="22"/>
  <c r="L119" i="22"/>
  <c r="L122" i="22"/>
  <c r="L118" i="22"/>
  <c r="Q121" i="22"/>
  <c r="O121" i="22"/>
  <c r="O113" i="22"/>
  <c r="J123" i="22"/>
  <c r="D123" i="22"/>
  <c r="K121" i="22"/>
  <c r="J119" i="22"/>
  <c r="D114" i="22"/>
  <c r="K120" i="22"/>
  <c r="L123" i="22"/>
  <c r="J117" i="22"/>
  <c r="L111" i="22"/>
  <c r="D119" i="22"/>
  <c r="D115" i="22"/>
  <c r="L121" i="22"/>
  <c r="J121" i="22"/>
  <c r="J113" i="22"/>
  <c r="K123" i="22"/>
  <c r="J114" i="22"/>
  <c r="Q116" i="22"/>
  <c r="D117" i="22"/>
  <c r="J120" i="22"/>
  <c r="L120" i="22"/>
  <c r="D116" i="22"/>
  <c r="K119" i="22"/>
  <c r="D120" i="22"/>
  <c r="K114" i="22"/>
  <c r="P114" i="22"/>
  <c r="K117" i="22"/>
  <c r="P117" i="22"/>
  <c r="K113" i="22"/>
  <c r="P113" i="22"/>
  <c r="D112" i="22"/>
  <c r="Q112" i="22"/>
  <c r="O115" i="22"/>
  <c r="D113" i="22"/>
  <c r="Q113" i="22"/>
  <c r="J111" i="22"/>
  <c r="O111" i="22"/>
  <c r="P116" i="22"/>
  <c r="Q115" i="22"/>
  <c r="P112" i="22"/>
  <c r="Q111" i="22"/>
  <c r="P122" i="22"/>
  <c r="P118" i="22"/>
  <c r="Q122" i="22"/>
  <c r="O122" i="22"/>
  <c r="Q118" i="22"/>
  <c r="O118" i="22"/>
  <c r="O116" i="22"/>
  <c r="P115" i="22"/>
  <c r="Q114" i="22"/>
  <c r="O112" i="22"/>
  <c r="P111" i="22"/>
  <c r="A43" i="11"/>
  <c r="C41" i="11" l="1"/>
  <c r="C23" i="11"/>
  <c r="O43" i="11"/>
  <c r="AH43" i="11" l="1"/>
  <c r="AI43" i="11"/>
  <c r="T43" i="11"/>
  <c r="S43" i="11"/>
  <c r="M43" i="11"/>
  <c r="L43" i="11"/>
  <c r="AA43" i="11"/>
  <c r="AB43" i="11"/>
  <c r="C43" i="11"/>
  <c r="D44" i="11"/>
  <c r="E43" i="11" l="1"/>
  <c r="F43" i="11"/>
  <c r="E41" i="11" l="1"/>
  <c r="E23" i="11"/>
  <c r="Z42" i="11"/>
  <c r="AG42" i="11" s="1"/>
  <c r="Z41" i="11"/>
  <c r="Z40" i="11"/>
  <c r="AG40" i="11" s="1"/>
  <c r="R40" i="11" s="1"/>
  <c r="Z39" i="11"/>
  <c r="AB39" i="11" s="1"/>
  <c r="Z38" i="11"/>
  <c r="Z37" i="11"/>
  <c r="Z35" i="11"/>
  <c r="Z34" i="11"/>
  <c r="AG34" i="11" s="1"/>
  <c r="R34" i="11" s="1"/>
  <c r="Z32" i="11"/>
  <c r="Z31" i="11"/>
  <c r="Z29" i="11"/>
  <c r="AG29" i="11" s="1"/>
  <c r="Z28" i="11"/>
  <c r="AG28" i="11" s="1"/>
  <c r="R28" i="11" s="1"/>
  <c r="Z27" i="11"/>
  <c r="AG27" i="11" s="1"/>
  <c r="R27" i="11" s="1"/>
  <c r="Z26" i="11"/>
  <c r="Z25" i="11"/>
  <c r="AG25" i="11" s="1"/>
  <c r="R25" i="11" s="1"/>
  <c r="Z23" i="11"/>
  <c r="AA23" i="11" s="1"/>
  <c r="Z22" i="11"/>
  <c r="L22" i="11" s="1"/>
  <c r="Z21" i="11"/>
  <c r="Z20" i="11"/>
  <c r="Z18" i="11"/>
  <c r="AG18" i="11" s="1"/>
  <c r="R18" i="11" s="1"/>
  <c r="Z17" i="11"/>
  <c r="K17" i="11" s="1"/>
  <c r="Z15" i="11"/>
  <c r="K15" i="11" s="1"/>
  <c r="AG15" i="11" s="1"/>
  <c r="R15" i="11" s="1"/>
  <c r="Z14" i="11"/>
  <c r="K14" i="11" s="1"/>
  <c r="AG14" i="11" s="1"/>
  <c r="R14" i="11" s="1"/>
  <c r="Z13" i="11"/>
  <c r="AG13" i="11" s="1"/>
  <c r="R13" i="11" s="1"/>
  <c r="Z12" i="11"/>
  <c r="AA12" i="11" s="1"/>
  <c r="Z11" i="11"/>
  <c r="K11" i="11" s="1"/>
  <c r="AG11" i="11" s="1"/>
  <c r="R11" i="11" s="1"/>
  <c r="Z10" i="11"/>
  <c r="K10" i="11" s="1"/>
  <c r="AG10" i="11" s="1"/>
  <c r="R10" i="11" s="1"/>
  <c r="Z9" i="11"/>
  <c r="AB9" i="11" s="1"/>
  <c r="Z8" i="11"/>
  <c r="K8" i="11" s="1"/>
  <c r="AG8" i="11" s="1"/>
  <c r="R8" i="11" s="1"/>
  <c r="Z7" i="11"/>
  <c r="AB7" i="11" s="1"/>
  <c r="Z6" i="11"/>
  <c r="K6" i="11" s="1"/>
  <c r="AG32" i="11" l="1"/>
  <c r="K30" i="11"/>
  <c r="AG31" i="11"/>
  <c r="R31" i="11" s="1"/>
  <c r="S31" i="11" s="1"/>
  <c r="Z30" i="11"/>
  <c r="S8" i="11"/>
  <c r="T8" i="11"/>
  <c r="S27" i="11"/>
  <c r="T27" i="11"/>
  <c r="AH42" i="11"/>
  <c r="R42" i="11"/>
  <c r="AH25" i="11"/>
  <c r="S13" i="11"/>
  <c r="T13" i="11"/>
  <c r="T18" i="11"/>
  <c r="S18" i="11"/>
  <c r="S28" i="11"/>
  <c r="T28" i="11"/>
  <c r="S34" i="11"/>
  <c r="S10" i="11"/>
  <c r="T10" i="11"/>
  <c r="S14" i="11"/>
  <c r="T14" i="11"/>
  <c r="S25" i="11"/>
  <c r="T25" i="11"/>
  <c r="R29" i="11"/>
  <c r="AH29" i="11"/>
  <c r="S40" i="11"/>
  <c r="T40" i="11"/>
  <c r="S11" i="11"/>
  <c r="T15" i="11"/>
  <c r="S15" i="11"/>
  <c r="AB37" i="11"/>
  <c r="Z44" i="11"/>
  <c r="AI25" i="11"/>
  <c r="C12" i="11"/>
  <c r="AA7" i="11"/>
  <c r="AI29" i="11"/>
  <c r="Z5" i="11"/>
  <c r="K9" i="11"/>
  <c r="AG9" i="11" s="1"/>
  <c r="AA9" i="11"/>
  <c r="K7" i="11"/>
  <c r="AG7" i="11" s="1"/>
  <c r="R7" i="11" s="1"/>
  <c r="K12" i="11"/>
  <c r="AG12" i="11" s="1"/>
  <c r="R12" i="11" s="1"/>
  <c r="S12" i="11" s="1"/>
  <c r="Z16" i="11"/>
  <c r="Z19" i="11"/>
  <c r="M22" i="11"/>
  <c r="AG23" i="11"/>
  <c r="R23" i="11" s="1"/>
  <c r="S23" i="11" s="1"/>
  <c r="AA37" i="11"/>
  <c r="AG39" i="11"/>
  <c r="R39" i="11" s="1"/>
  <c r="AA39" i="11"/>
  <c r="AG17" i="11"/>
  <c r="K16" i="11"/>
  <c r="AG6" i="11"/>
  <c r="R6" i="11" s="1"/>
  <c r="AG21" i="11"/>
  <c r="R21" i="11" s="1"/>
  <c r="K24" i="11"/>
  <c r="AG22" i="11"/>
  <c r="R22" i="11" s="1"/>
  <c r="L25" i="11"/>
  <c r="Z24" i="11"/>
  <c r="AG26" i="11"/>
  <c r="Z33" i="11"/>
  <c r="L42" i="11"/>
  <c r="C9" i="11"/>
  <c r="AA41" i="11"/>
  <c r="M25" i="11"/>
  <c r="AA35" i="11"/>
  <c r="AA38" i="11"/>
  <c r="AG38" i="11"/>
  <c r="R38" i="11" s="1"/>
  <c r="R32" i="11" l="1"/>
  <c r="AG30" i="11"/>
  <c r="M6" i="11"/>
  <c r="M21" i="11"/>
  <c r="T22" i="11"/>
  <c r="S22" i="11"/>
  <c r="S6" i="11"/>
  <c r="T6" i="11"/>
  <c r="S7" i="11"/>
  <c r="T7" i="11"/>
  <c r="AG24" i="11"/>
  <c r="R26" i="11"/>
  <c r="S42" i="11"/>
  <c r="S38" i="11"/>
  <c r="AG16" i="11"/>
  <c r="R17" i="11"/>
  <c r="S21" i="11"/>
  <c r="T21" i="11"/>
  <c r="AH9" i="11"/>
  <c r="R9" i="11"/>
  <c r="T39" i="11"/>
  <c r="S39" i="11"/>
  <c r="S29" i="11"/>
  <c r="T29" i="11"/>
  <c r="C42" i="11"/>
  <c r="AH13" i="11"/>
  <c r="C7" i="11"/>
  <c r="C8" i="11"/>
  <c r="K5" i="11"/>
  <c r="AG37" i="11"/>
  <c r="K44" i="11"/>
  <c r="AH11" i="11"/>
  <c r="AH23" i="11"/>
  <c r="AI9" i="11"/>
  <c r="AH12" i="11"/>
  <c r="E12" i="11"/>
  <c r="AI22" i="11"/>
  <c r="AH22" i="11"/>
  <c r="C32" i="11"/>
  <c r="AH34" i="11"/>
  <c r="AI17" i="11"/>
  <c r="AH17" i="11"/>
  <c r="AH38" i="11"/>
  <c r="AH7" i="11"/>
  <c r="AI7" i="11"/>
  <c r="AB26" i="11"/>
  <c r="AH31" i="11"/>
  <c r="AI14" i="11"/>
  <c r="AH14" i="11"/>
  <c r="C29" i="11"/>
  <c r="AA20" i="11"/>
  <c r="C35" i="11"/>
  <c r="AI8" i="11"/>
  <c r="AH8" i="11"/>
  <c r="AI40" i="11"/>
  <c r="AH40" i="11"/>
  <c r="AG5" i="11"/>
  <c r="L23" i="11"/>
  <c r="L12" i="11"/>
  <c r="AG20" i="11"/>
  <c r="C25" i="11"/>
  <c r="C17" i="11"/>
  <c r="C22" i="11"/>
  <c r="C38" i="11"/>
  <c r="M32" i="11"/>
  <c r="L32" i="11"/>
  <c r="AB8" i="11"/>
  <c r="AA8" i="11"/>
  <c r="M8" i="11"/>
  <c r="L8" i="11"/>
  <c r="M28" i="11"/>
  <c r="L28" i="11"/>
  <c r="AG35" i="11"/>
  <c r="R35" i="11" s="1"/>
  <c r="K33" i="11"/>
  <c r="L35" i="11"/>
  <c r="AG41" i="11"/>
  <c r="R41" i="11" s="1"/>
  <c r="L41" i="11"/>
  <c r="C37" i="11"/>
  <c r="AA42" i="11"/>
  <c r="L7" i="11"/>
  <c r="M7" i="11"/>
  <c r="L29" i="11"/>
  <c r="M29" i="11"/>
  <c r="AB40" i="11"/>
  <c r="AA40" i="11"/>
  <c r="AB32" i="11"/>
  <c r="AA32" i="11"/>
  <c r="L9" i="11"/>
  <c r="M9" i="11"/>
  <c r="M17" i="11"/>
  <c r="L17" i="11"/>
  <c r="S32" i="11" l="1"/>
  <c r="T32" i="11"/>
  <c r="R30" i="11"/>
  <c r="AH30" i="11"/>
  <c r="M30" i="11"/>
  <c r="L30" i="11"/>
  <c r="AB30" i="11"/>
  <c r="AA30" i="11"/>
  <c r="L6" i="11"/>
  <c r="C11" i="11"/>
  <c r="L21" i="11"/>
  <c r="AG19" i="11"/>
  <c r="R20" i="11"/>
  <c r="S26" i="11"/>
  <c r="T26" i="11"/>
  <c r="S41" i="11"/>
  <c r="S35" i="11"/>
  <c r="R33" i="11"/>
  <c r="AG44" i="11"/>
  <c r="R37" i="11"/>
  <c r="T9" i="11"/>
  <c r="S9" i="11"/>
  <c r="R16" i="11"/>
  <c r="T17" i="11"/>
  <c r="S17" i="11"/>
  <c r="R5" i="11"/>
  <c r="R24" i="11"/>
  <c r="C40" i="11"/>
  <c r="L20" i="11"/>
  <c r="C6" i="11"/>
  <c r="E6" i="11" s="1"/>
  <c r="AI26" i="11"/>
  <c r="AH26" i="11"/>
  <c r="C28" i="11"/>
  <c r="F28" i="11" s="1"/>
  <c r="C39" i="11"/>
  <c r="C34" i="11"/>
  <c r="C21" i="11"/>
  <c r="F21" i="11" s="1"/>
  <c r="M13" i="11"/>
  <c r="M18" i="11"/>
  <c r="M15" i="11"/>
  <c r="C15" i="11"/>
  <c r="E15" i="11" s="1"/>
  <c r="M10" i="11"/>
  <c r="C31" i="11"/>
  <c r="C30" i="11" s="1"/>
  <c r="AB27" i="11"/>
  <c r="L15" i="11"/>
  <c r="AI37" i="11"/>
  <c r="AH37" i="11"/>
  <c r="AB29" i="11"/>
  <c r="AA26" i="11"/>
  <c r="AI13" i="11"/>
  <c r="AH41" i="11"/>
  <c r="AB20" i="11"/>
  <c r="AA11" i="11"/>
  <c r="AA29" i="11"/>
  <c r="AA28" i="11"/>
  <c r="AA22" i="11"/>
  <c r="AB17" i="11"/>
  <c r="E17" i="11"/>
  <c r="AA16" i="11"/>
  <c r="AA33" i="11"/>
  <c r="AH35" i="11"/>
  <c r="AI6" i="11"/>
  <c r="AH6" i="11"/>
  <c r="AH10" i="11"/>
  <c r="AI10" i="11"/>
  <c r="AA15" i="11"/>
  <c r="AA18" i="11"/>
  <c r="AA6" i="11"/>
  <c r="AI21" i="11"/>
  <c r="AH21" i="11"/>
  <c r="AH15" i="11"/>
  <c r="AI15" i="11"/>
  <c r="AA25" i="11"/>
  <c r="E25" i="11"/>
  <c r="AH39" i="11"/>
  <c r="AI39" i="11"/>
  <c r="AI32" i="11"/>
  <c r="AH32" i="11"/>
  <c r="AA31" i="11"/>
  <c r="AB25" i="11"/>
  <c r="AB28" i="11"/>
  <c r="AB6" i="11"/>
  <c r="AA34" i="11"/>
  <c r="AB15" i="11"/>
  <c r="AB18" i="11"/>
  <c r="AB22" i="11"/>
  <c r="AA17" i="11"/>
  <c r="E7" i="11"/>
  <c r="F7" i="11"/>
  <c r="E42" i="11"/>
  <c r="L37" i="11"/>
  <c r="M37" i="11"/>
  <c r="C26" i="11"/>
  <c r="L38" i="11"/>
  <c r="E9" i="11"/>
  <c r="F9" i="11"/>
  <c r="E29" i="11"/>
  <c r="F29" i="11"/>
  <c r="L31" i="11"/>
  <c r="L39" i="11"/>
  <c r="M39" i="11"/>
  <c r="AG33" i="11"/>
  <c r="F8" i="11"/>
  <c r="E8" i="11"/>
  <c r="F32" i="11"/>
  <c r="E32" i="11"/>
  <c r="L34" i="11"/>
  <c r="M40" i="11"/>
  <c r="L40" i="11"/>
  <c r="S30" i="11" l="1"/>
  <c r="T30" i="11"/>
  <c r="AI30" i="11"/>
  <c r="F30" i="11"/>
  <c r="E30" i="11"/>
  <c r="L11" i="11"/>
  <c r="T24" i="11"/>
  <c r="S24" i="11"/>
  <c r="R44" i="11"/>
  <c r="S37" i="11"/>
  <c r="T37" i="11"/>
  <c r="T16" i="11"/>
  <c r="S16" i="11"/>
  <c r="T5" i="11"/>
  <c r="S5" i="11"/>
  <c r="R19" i="11"/>
  <c r="T20" i="11"/>
  <c r="S20" i="11"/>
  <c r="S33" i="11"/>
  <c r="M20" i="11"/>
  <c r="L19" i="11"/>
  <c r="AB14" i="11"/>
  <c r="AI28" i="11"/>
  <c r="AH28" i="11"/>
  <c r="AB21" i="11"/>
  <c r="AA21" i="11"/>
  <c r="AB19" i="11"/>
  <c r="L13" i="11"/>
  <c r="L10" i="11"/>
  <c r="L16" i="11"/>
  <c r="L5" i="11"/>
  <c r="C14" i="11"/>
  <c r="L18" i="11"/>
  <c r="C18" i="11"/>
  <c r="E18" i="11" s="1"/>
  <c r="AA27" i="11"/>
  <c r="AA24" i="11"/>
  <c r="AI18" i="11"/>
  <c r="E21" i="11"/>
  <c r="AB16" i="11"/>
  <c r="AH18" i="11"/>
  <c r="E11" i="11"/>
  <c r="E28" i="11"/>
  <c r="F6" i="11"/>
  <c r="AI5" i="11"/>
  <c r="AH5" i="11"/>
  <c r="F15" i="11"/>
  <c r="E35" i="11"/>
  <c r="AI16" i="11"/>
  <c r="AH16" i="11"/>
  <c r="E22" i="11"/>
  <c r="F22" i="11"/>
  <c r="F25" i="11"/>
  <c r="F17" i="11"/>
  <c r="C10" i="11"/>
  <c r="L33" i="11"/>
  <c r="AH33" i="11"/>
  <c r="E39" i="11"/>
  <c r="F39" i="11"/>
  <c r="E31" i="11"/>
  <c r="M27" i="11"/>
  <c r="L27" i="11"/>
  <c r="E38" i="11"/>
  <c r="L26" i="11"/>
  <c r="M26" i="11"/>
  <c r="F40" i="11"/>
  <c r="E40" i="11"/>
  <c r="E34" i="11"/>
  <c r="C33" i="11"/>
  <c r="L14" i="11"/>
  <c r="M14" i="11"/>
  <c r="E37" i="11"/>
  <c r="F37" i="11"/>
  <c r="S19" i="11" l="1"/>
  <c r="T19" i="11"/>
  <c r="C13" i="11"/>
  <c r="M19" i="11"/>
  <c r="AB24" i="11"/>
  <c r="AH27" i="11"/>
  <c r="AA19" i="11"/>
  <c r="M16" i="11"/>
  <c r="AI20" i="11"/>
  <c r="AH20" i="11"/>
  <c r="C20" i="11"/>
  <c r="F20" i="11" s="1"/>
  <c r="M5" i="11"/>
  <c r="C27" i="11"/>
  <c r="C16" i="11"/>
  <c r="E16" i="11" s="1"/>
  <c r="F18" i="11"/>
  <c r="AI27" i="11"/>
  <c r="AB5" i="11"/>
  <c r="AB13" i="11"/>
  <c r="AA13" i="11"/>
  <c r="AB10" i="11"/>
  <c r="AA10" i="11"/>
  <c r="E14" i="11"/>
  <c r="F14" i="11"/>
  <c r="E33" i="11"/>
  <c r="F33" i="11"/>
  <c r="E26" i="11"/>
  <c r="F26" i="11"/>
  <c r="M24" i="11"/>
  <c r="L24" i="11"/>
  <c r="C44" i="11" l="1"/>
  <c r="AI19" i="11"/>
  <c r="AH19" i="11"/>
  <c r="E20" i="11"/>
  <c r="C19" i="11"/>
  <c r="F16" i="11"/>
  <c r="C24" i="11"/>
  <c r="E24" i="11" s="1"/>
  <c r="E27" i="11"/>
  <c r="F27" i="11"/>
  <c r="C5" i="11"/>
  <c r="E5" i="11" s="1"/>
  <c r="AI24" i="11"/>
  <c r="AH24" i="11"/>
  <c r="F10" i="11"/>
  <c r="E10" i="11"/>
  <c r="AA5" i="11"/>
  <c r="F13" i="11"/>
  <c r="E13" i="11"/>
  <c r="E19" i="11" l="1"/>
  <c r="F19" i="11"/>
  <c r="F24" i="11"/>
  <c r="F5" i="11"/>
</calcChain>
</file>

<file path=xl/sharedStrings.xml><?xml version="1.0" encoding="utf-8"?>
<sst xmlns="http://schemas.openxmlformats.org/spreadsheetml/2006/main" count="2148" uniqueCount="644">
  <si>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</si>
  <si>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</si>
  <si>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</si>
  <si>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</si>
  <si>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</si>
  <si>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</si>
  <si>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</si>
  <si>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</si>
  <si>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</si>
  <si>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</si>
  <si>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</si>
  <si>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</si>
  <si>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</si>
  <si>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</si>
  <si>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</si>
  <si>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</si>
  <si>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</si>
  <si>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</si>
  <si>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</si>
  <si>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</si>
  <si>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</si>
  <si>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</si>
  <si>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</si>
  <si>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</si>
  <si>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</si>
  <si>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</si>
  <si>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</si>
  <si>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</si>
  <si>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</si>
  <si>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</si>
  <si>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</si>
  <si>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</si>
  <si>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</si>
  <si>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</si>
  <si>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Яблоко</t>
  </si>
  <si>
    <t>Итого за Обед</t>
  </si>
  <si>
    <t>Итого за день</t>
  </si>
  <si>
    <t>вторник</t>
  </si>
  <si>
    <t>среда</t>
  </si>
  <si>
    <t>Масло сливочное</t>
  </si>
  <si>
    <t>четверг</t>
  </si>
  <si>
    <t>пятница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</si>
  <si>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</si>
  <si>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</si>
  <si>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</si>
  <si>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</si>
  <si>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</si>
  <si>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</si>
  <si>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№6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</si>
  <si>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</si>
  <si>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</si>
  <si>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</si>
  <si>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</si>
  <si>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</si>
  <si>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</si>
  <si>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Хлеб пшеничный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</si>
  <si>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</si>
  <si>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</si>
  <si>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</si>
  <si>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</si>
  <si>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</si>
  <si>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Хлеб ржаной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</si>
  <si>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</si>
  <si>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</si>
  <si>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</si>
  <si>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</si>
  <si>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</si>
  <si>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</si>
  <si>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</si>
  <si>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</si>
  <si>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</si>
  <si>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</si>
  <si>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</si>
  <si>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сезон осенне-зимний</t>
  </si>
  <si>
    <t>возраст 7-11 лет</t>
  </si>
  <si>
    <t>День и номер недели</t>
  </si>
  <si>
    <t>Завтрак, руб.</t>
  </si>
  <si>
    <t>Обед, руб.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</si>
  <si>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</si>
  <si>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</si>
  <si>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</si>
  <si>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</si>
  <si>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</si>
  <si>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</si>
  <si>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</si>
  <si>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</si>
  <si>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</si>
  <si>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</si>
  <si>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</si>
  <si>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Смена</t>
  </si>
  <si>
    <t>Кол-во</t>
  </si>
  <si>
    <t>Цена</t>
  </si>
  <si>
    <t>Стоимость</t>
  </si>
  <si>
    <t>1 Смена</t>
  </si>
  <si>
    <t>2 Смена</t>
  </si>
  <si>
    <t>Итого</t>
  </si>
  <si>
    <t>Средневзвешенная цена</t>
  </si>
  <si>
    <t>Кофейный напиток</t>
  </si>
  <si>
    <t>Масло растительное</t>
  </si>
  <si>
    <t>Сахар</t>
  </si>
  <si>
    <t>Сметана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</si>
  <si>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</si>
  <si>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</si>
  <si>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</si>
  <si>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</si>
  <si>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</si>
  <si>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</si>
  <si>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</si>
  <si>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</si>
  <si>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</si>
  <si>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</si>
  <si>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</si>
  <si>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</si>
  <si>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</si>
  <si>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</si>
  <si>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</si>
  <si>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Отклонение , г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</si>
  <si>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</si>
  <si>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</si>
  <si>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</si>
  <si>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</si>
  <si>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</si>
  <si>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</si>
  <si>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</si>
  <si>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</si>
  <si>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</si>
  <si>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</si>
  <si>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</si>
  <si>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</si>
  <si>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</si>
  <si>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</si>
  <si>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</si>
  <si>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</si>
  <si>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</si>
  <si>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</si>
  <si>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</si>
  <si>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</si>
  <si>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</si>
  <si>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</si>
  <si>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</si>
  <si>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За Обед</t>
  </si>
  <si>
    <t>За Завтрак</t>
  </si>
  <si>
    <t xml:space="preserve">Возрастная группа </t>
  </si>
  <si>
    <t>Сезон</t>
  </si>
  <si>
    <t>осенне-зимний</t>
  </si>
  <si>
    <t>Промежуточное питание</t>
  </si>
  <si>
    <t>Итого за Промежуточное питание</t>
  </si>
  <si>
    <t>Расчет себестоимости произведен по официальным средним потребительским ценам Росстата по Магаданской области за апрель 2022</t>
  </si>
  <si>
    <t>Промежуточное питание, руб.</t>
  </si>
  <si>
    <t>Итого за четыре приема пищи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</si>
  <si>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</si>
  <si>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</si>
  <si>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</si>
  <si>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</si>
  <si>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</si>
  <si>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>Чай с лимоном (сироп стевии), 200</t>
  </si>
  <si>
    <t>Напиток кофейный на молоке (сироп стевии), 200</t>
  </si>
  <si>
    <t>Какао на молоке (сироп стевии), 200</t>
  </si>
  <si>
    <t>Орехово-фруктовая смесь, 30</t>
  </si>
  <si>
    <t>Компот из вишни (сироп стевии), 200</t>
  </si>
  <si>
    <t>Компот из свежих яблок (сироп стевии), 200</t>
  </si>
  <si>
    <t>Напиток из шиповника (сироп стевии), 200</t>
  </si>
  <si>
    <t xml:space="preserve">Компот из яблок и вишни (сироп стевии), 200 </t>
  </si>
  <si>
    <t>Морс из брусники (сироп стевии), 200</t>
  </si>
  <si>
    <t>ХЕ</t>
  </si>
  <si>
    <t>Хлебные единицы (ХЕ)</t>
  </si>
  <si>
    <t xml:space="preserve">Итого за Завтрак </t>
  </si>
  <si>
    <t>Сироп стевии</t>
  </si>
  <si>
    <t>Фактически в  среднем, нетто, грамм</t>
  </si>
  <si>
    <t>Чай с лимоном (сироп стевии)</t>
  </si>
  <si>
    <t>Орехово-фруктовая смесь</t>
  </si>
  <si>
    <t>Салат из свежих огурцов</t>
  </si>
  <si>
    <t>Картофель отварной</t>
  </si>
  <si>
    <t>Компот из вишни (сироп стевии)</t>
  </si>
  <si>
    <t>Салат из свежих помидоров и огурцов</t>
  </si>
  <si>
    <t>Компот из свежих яблок (сироп стевии)</t>
  </si>
  <si>
    <t>Напиток из шиповника (сироп стевии)</t>
  </si>
  <si>
    <t>Какао на молоке (сироп стевии)</t>
  </si>
  <si>
    <t>Морс из брусники (сироп стевии)</t>
  </si>
  <si>
    <t xml:space="preserve">Выполнение МР 2.4.0162-19, % от суточной нормы </t>
  </si>
  <si>
    <t>Полдник</t>
  </si>
  <si>
    <t>338/М</t>
  </si>
  <si>
    <t>20/М/ССЖ</t>
  </si>
  <si>
    <t>24/М/ССЖ</t>
  </si>
  <si>
    <t>102/М/ССЖ</t>
  </si>
  <si>
    <t>Кефир 1%</t>
  </si>
  <si>
    <t>Причина замены</t>
  </si>
  <si>
    <t>День/неделя: Понедельник - 1</t>
  </si>
  <si>
    <t>14/М</t>
  </si>
  <si>
    <t>15/М</t>
  </si>
  <si>
    <t>Сыр полутвердый</t>
  </si>
  <si>
    <t>Яблоко зеленое</t>
  </si>
  <si>
    <t>Смесь орехово-фруктовая (курага, чернослив, орехи грецкие), 7/7/6</t>
  </si>
  <si>
    <t>Винегрет овощной</t>
  </si>
  <si>
    <t>Каша гречневая рассыпчатая</t>
  </si>
  <si>
    <t>Итого за Полдник</t>
  </si>
  <si>
    <t>Итого за Понедельник - 1</t>
  </si>
  <si>
    <t>День/неделя: Вторник - 1</t>
  </si>
  <si>
    <t>Чай с молоком (сироп стевии)</t>
  </si>
  <si>
    <t>Итого за Вторник - 1</t>
  </si>
  <si>
    <t>День/неделя: Среда - 1</t>
  </si>
  <si>
    <t>43/М/ССЖ</t>
  </si>
  <si>
    <t>Салат из овощей с кукурузой</t>
  </si>
  <si>
    <t>Каша перловая с овощами</t>
  </si>
  <si>
    <t>Компот из черной смородины (сироп стевии)</t>
  </si>
  <si>
    <t>Итого за Среда - 1</t>
  </si>
  <si>
    <t>День/неделя: Четверг - 1</t>
  </si>
  <si>
    <t>98/М/ССЖ</t>
  </si>
  <si>
    <t>Картофель и овощи, тушеные в соусе</t>
  </si>
  <si>
    <t>Итого за Четверг - 1</t>
  </si>
  <si>
    <t>День/неделя: Пятница - 1</t>
  </si>
  <si>
    <t>Рагу из овощей с курицей</t>
  </si>
  <si>
    <t>Итого за Пятница - 1</t>
  </si>
  <si>
    <t>День/неделя: Понедельник - 2</t>
  </si>
  <si>
    <t>Итого за Понедельник - 2</t>
  </si>
  <si>
    <t>День/неделя: Вторник - 2</t>
  </si>
  <si>
    <t>Салат из свежих помидоров и перца сладкого</t>
  </si>
  <si>
    <t>Итого за Вторник - 2</t>
  </si>
  <si>
    <t>День/неделя: Среда - 2</t>
  </si>
  <si>
    <t>Итого за Среда - 2</t>
  </si>
  <si>
    <t>День/неделя: Четверг - 2</t>
  </si>
  <si>
    <t>Итого за Четверг - 2</t>
  </si>
  <si>
    <t>День/неделя: Пятница - 2</t>
  </si>
  <si>
    <t>49/М/ССЖ</t>
  </si>
  <si>
    <t>Салат витаминный /2 вариант/</t>
  </si>
  <si>
    <t>Итого за Пятница - 2</t>
  </si>
  <si>
    <t>Бефстроганов из куриного филе</t>
  </si>
  <si>
    <t>Каша вязкая молочная из гречневой крупы (сироп стевии)</t>
  </si>
  <si>
    <t>Омлет белковый</t>
  </si>
  <si>
    <t>Печень, тушеная в соусе</t>
  </si>
  <si>
    <t>Мясо тушеное (говядина)</t>
  </si>
  <si>
    <t>Завтрак + Промежуточное питание</t>
  </si>
  <si>
    <t>Обед + Промежуточное питание</t>
  </si>
  <si>
    <t>За период пребывания в образовательной организации</t>
  </si>
  <si>
    <t>173/М/СД</t>
  </si>
  <si>
    <t>377/М/СД</t>
  </si>
  <si>
    <t>67/М/ССЖ</t>
  </si>
  <si>
    <t>210/М/СД</t>
  </si>
  <si>
    <t>219/М/СД</t>
  </si>
  <si>
    <t>378/М/СД</t>
  </si>
  <si>
    <t>261/М/СД</t>
  </si>
  <si>
    <t>342/М/СД</t>
  </si>
  <si>
    <t>88/М/ССЖ</t>
  </si>
  <si>
    <t>142/М/СД</t>
  </si>
  <si>
    <t>388/М/СД</t>
  </si>
  <si>
    <t>382/М/СД</t>
  </si>
  <si>
    <t>223/М/СД</t>
  </si>
  <si>
    <t>27/М/ССЖ</t>
  </si>
  <si>
    <t>101/М/ССЖ</t>
  </si>
  <si>
    <t>232/М/СД</t>
  </si>
  <si>
    <t>266/М/СД</t>
  </si>
  <si>
    <t>256/М/СД</t>
  </si>
  <si>
    <t>100 % Норма</t>
  </si>
  <si>
    <t>Промежуточное питание №1</t>
  </si>
  <si>
    <t>Итого за Промежуточное питание №1</t>
  </si>
  <si>
    <t>Промежуточное питание №2</t>
  </si>
  <si>
    <t>Итого за Промежуточное питание №2</t>
  </si>
  <si>
    <t>Рекомендуемый суточный набор пищевых продуктов по  МР 2.4.0162-19</t>
  </si>
  <si>
    <t>Рекомендуемый суточный набор пищевых продуктов по МР 2.4.0162-19</t>
  </si>
  <si>
    <t>За Промежуточное питание №2</t>
  </si>
  <si>
    <t>За Промежуточное питание №1</t>
  </si>
  <si>
    <t>Среднее значение за Завтрак</t>
  </si>
  <si>
    <t>Среднее значение за Промежуточное питание №1</t>
  </si>
  <si>
    <t>Среднее значение за Обед</t>
  </si>
  <si>
    <t>Среднее значение за Промежуточное питание №2</t>
  </si>
  <si>
    <t xml:space="preserve">Среднее значение за рацион </t>
  </si>
  <si>
    <t>Приложение №1</t>
  </si>
  <si>
    <t>Приложение №2</t>
  </si>
  <si>
    <t>Приложение №3</t>
  </si>
  <si>
    <t>Приложение №4</t>
  </si>
  <si>
    <t>% выполнения МР 2.4.0162-19</t>
  </si>
  <si>
    <t>Сравнительная структрура применямого основного и перспективного диетического (СД) меню для учащихся общеобразовательных организаций г. Красноярска</t>
  </si>
  <si>
    <t>Горячий бутерброд с сыром, маслом, 40/20/10</t>
  </si>
  <si>
    <t>Чай с лимоном с сахаром, 200/7/5</t>
  </si>
  <si>
    <t>Хлеб ржано-пшеничный "Йодовый"</t>
  </si>
  <si>
    <t>Салат из свежих помидоров со сладким перцем</t>
  </si>
  <si>
    <t>рыба, запеченная с картофелем</t>
  </si>
  <si>
    <t>Компот из яблок и вишни</t>
  </si>
  <si>
    <t>Компот из яблок и вишни (сироп стевии)</t>
  </si>
  <si>
    <t>Хлеб пшеничный "Йодовый"</t>
  </si>
  <si>
    <t>Не допускается в СД диете</t>
  </si>
  <si>
    <t>Печенье нарезное</t>
  </si>
  <si>
    <t>Кисломолочный напиток (ряженка)</t>
  </si>
  <si>
    <t>Фрукты свежие (яблоко)</t>
  </si>
  <si>
    <t>Овощи натуральные свежие (огурец)</t>
  </si>
  <si>
    <t>Омлет натуральный с маслом, 150/5</t>
  </si>
  <si>
    <t>Какао с молоком</t>
  </si>
  <si>
    <t>Какао с молоком (сироп стевии)</t>
  </si>
  <si>
    <t>Фрукты свежие (апельсин)</t>
  </si>
  <si>
    <t>Не рекомендуется включение в рацион сладких плодов и ягод</t>
  </si>
  <si>
    <t>Суп гороховый</t>
  </si>
  <si>
    <t>Суп картофельный с горохом на курином бульоне</t>
  </si>
  <si>
    <t>Биточки (из говядины) с маслом, 100/5</t>
  </si>
  <si>
    <t>Бифштекс из говядины</t>
  </si>
  <si>
    <t>Рекомендуется исключть картофельное пюре. При измельчении картофеля высвобождается картофельный крахмал и повышается гликемический индекс.</t>
  </si>
  <si>
    <t>Капуста тушеная</t>
  </si>
  <si>
    <t>Напиток брусничный</t>
  </si>
  <si>
    <t>Напиток (морс) из брусники (сироп стевии)</t>
  </si>
  <si>
    <t>Булочка "Янтарная"</t>
  </si>
  <si>
    <t>Чай с сахаром, 200/5</t>
  </si>
  <si>
    <t>Сок фруктовый (овощной), в т.ч. в мелкоштучной упаковке</t>
  </si>
  <si>
    <t>Перец сладкий</t>
  </si>
  <si>
    <t>Говядина, запеченная с макароными и сыром</t>
  </si>
  <si>
    <t>Мясо тушеное (говядина) (мука овсяная)</t>
  </si>
  <si>
    <t>Кофейный напиток с молоком</t>
  </si>
  <si>
    <t>Кофейный напиток с молоком (сироп стевии)</t>
  </si>
  <si>
    <t>Салат из овощей (капуста белокочанная, помидоры свежие, огурцы свежие)</t>
  </si>
  <si>
    <t>Суп с рыбными консервами</t>
  </si>
  <si>
    <t>Рыбные консервы не допускаются в СД диете. Блюдо подлежит замене</t>
  </si>
  <si>
    <t>Птица (цыпленок-бройлер), тушенная в соусе с овощами</t>
  </si>
  <si>
    <t>Кисель из черной смородины</t>
  </si>
  <si>
    <t>В состав блюда входит крахмал, не рекомендуется в СД диете. Блюдо рекомендуется заменить</t>
  </si>
  <si>
    <t>Пирожки печеные с яблоками</t>
  </si>
  <si>
    <t>Кисломолочный продукт (кефир)</t>
  </si>
  <si>
    <t>Фрукты свежие (банан)</t>
  </si>
  <si>
    <t>Бутерброд с маслом, 40/10</t>
  </si>
  <si>
    <t>В состав блюда входит манная крупа, изюм, недопустимые в СД диете. Блюдо подлежит замене</t>
  </si>
  <si>
    <t>Чай с молоком</t>
  </si>
  <si>
    <t>Фрукты свежие (груша)</t>
  </si>
  <si>
    <t>Овощи натуральные свежие (огурец, помидор), 50/50</t>
  </si>
  <si>
    <t>Суп картофельный с гречневой крупой  на курином бульоне</t>
  </si>
  <si>
    <t>Рыба (горбуша), запеченная с морковью</t>
  </si>
  <si>
    <t>Рыба  запеченная</t>
  </si>
  <si>
    <t>Картофельное пюре (или картофель отварной с молоком)</t>
  </si>
  <si>
    <t>Рекомендуется заменить блюдо.  При измельчении картофеля высвобождается картофельный крахмал и повышается гликемический индекс.</t>
  </si>
  <si>
    <t>Напиток витаминизированный "Витошка"</t>
  </si>
  <si>
    <t>Булочка зерновая</t>
  </si>
  <si>
    <t>Бутерброд  с джемом с маслом, 40/20/10</t>
  </si>
  <si>
    <t>Кашая вязкая молочная из овсяных хлопьев (сироп стевии)</t>
  </si>
  <si>
    <t>Суп картофелный с горохом на мясном бульоне</t>
  </si>
  <si>
    <t>Гуляш</t>
  </si>
  <si>
    <t>Бифштекс рубленный с маслом сливочным, 100/5</t>
  </si>
  <si>
    <t>Рис отварной</t>
  </si>
  <si>
    <t>Кисель из плодов или ягод свежих (клюква)</t>
  </si>
  <si>
    <t>Напиток (морс) брусничный (сироп стевии)</t>
  </si>
  <si>
    <t>Не рекомендуется в включение в рацион сладких плодов и ягод</t>
  </si>
  <si>
    <t>Булочка розовая</t>
  </si>
  <si>
    <t>День/неделя: Суббота -1</t>
  </si>
  <si>
    <t>День/неделя: Суббота - 1</t>
  </si>
  <si>
    <t>Котлеты рыбные (минтай) любительские, с маслом, 100/5</t>
  </si>
  <si>
    <t>Рыба припущенная</t>
  </si>
  <si>
    <t>Картофель отварной в молоке</t>
  </si>
  <si>
    <t>Фрукты свежие (мандарины)</t>
  </si>
  <si>
    <t>Бразильский горячий шоколад</t>
  </si>
  <si>
    <t>Салат зеленый с огурцами</t>
  </si>
  <si>
    <t>Возможно приготовление блюда с добавлением сметаны с м.д.ж. 10%</t>
  </si>
  <si>
    <t>Борщ с капустой (свежей) и картофелем со сметаной 10%, 200/10</t>
  </si>
  <si>
    <t>Печень жареная с маслом</t>
  </si>
  <si>
    <t>Каша гречневая</t>
  </si>
  <si>
    <t>Компот из свежих яблок</t>
  </si>
  <si>
    <t>Шоколадные конфеты</t>
  </si>
  <si>
    <t>Ватрушка с творогом</t>
  </si>
  <si>
    <t>Сок фруктовый (овощной)</t>
  </si>
  <si>
    <t>Итого за Суббота - 1</t>
  </si>
  <si>
    <t>Горячий бутерброд с сыром с маслом, 40/20/10</t>
  </si>
  <si>
    <t>Овощи натуральные свежие (помидор)</t>
  </si>
  <si>
    <t>Омлет с морковью, маслом, 150/5</t>
  </si>
  <si>
    <t>Яичный желток не допускается в СД диете. Приготовление блюда возможно с исключением яичного желтка</t>
  </si>
  <si>
    <t>Омлет белковый с морковью</t>
  </si>
  <si>
    <t>Салат витаминный (капуста белокочанная, лук зеленый, перец сладкий, горошек консервированный)</t>
  </si>
  <si>
    <t>Курица по-тайски</t>
  </si>
  <si>
    <t>Бефстроганов из куриного филе (мука овсяная)</t>
  </si>
  <si>
    <t>Напиток клюквенный</t>
  </si>
  <si>
    <t>Напиток (морс) клюквенный (сироп стевии)</t>
  </si>
  <si>
    <t>Фрукты свежие (яблоки)</t>
  </si>
  <si>
    <t>Кисломолочный напиток (йогурт питьевой)</t>
  </si>
  <si>
    <t>Салат из зеленого горошка</t>
  </si>
  <si>
    <t>Данное блюдо подлежит замене вследствие замены основного блюда</t>
  </si>
  <si>
    <t>Макароны запеченные с сыром</t>
  </si>
  <si>
    <t>Макаронные изделия не допускаются в СД диете. Блюдо подлежит замене</t>
  </si>
  <si>
    <t>Салат из сырых овощей (морковь, помидор свежий, огурец свежий, капуста белокочанная)</t>
  </si>
  <si>
    <t>Мясо духовое</t>
  </si>
  <si>
    <t>Компот из свежей груши</t>
  </si>
  <si>
    <t>Компот из свежей груши (сироп стевии)</t>
  </si>
  <si>
    <t>Средиземноморская пицца с курицей и сыром</t>
  </si>
  <si>
    <t>Кондитерские изделия (мармелад желейный, зефир, пастила)</t>
  </si>
  <si>
    <t>Чай без сахара</t>
  </si>
  <si>
    <t>Суп картофельный с бобовыми (горохом) на мясном бульоне (говядина)</t>
  </si>
  <si>
    <t>Поджарка из рыбы (минтай)</t>
  </si>
  <si>
    <t>Рис отварной с овощами</t>
  </si>
  <si>
    <t>Бутерброд с джемом с маслом, 40/20/10</t>
  </si>
  <si>
    <t>Каша вязкая молочная овсяная с клюквой (сироп стевии)</t>
  </si>
  <si>
    <t>Бразильский шоколад</t>
  </si>
  <si>
    <t>Рекомендуется перенести на промежуточный прием пищи</t>
  </si>
  <si>
    <t>Салат картофельный с сельдью</t>
  </si>
  <si>
    <t>Не допускается в СД диете рыба жирных сортов</t>
  </si>
  <si>
    <t>Салат картофельный с морковью и зеленым горошком</t>
  </si>
  <si>
    <t>Гуляш из курицы (мука овсяная)</t>
  </si>
  <si>
    <t>Овощи запеченные (помидоры, кабачки, баклажаны)</t>
  </si>
  <si>
    <t>Напиток из плодов шиповника</t>
  </si>
  <si>
    <t>Напиток из плодов шиповника (сироп стевии)</t>
  </si>
  <si>
    <t>Чай с лимоном без сахара</t>
  </si>
  <si>
    <t>Печень по-строгановски</t>
  </si>
  <si>
    <t>Спагетти отварные с маслом</t>
  </si>
  <si>
    <t>Салат из белокочанной капусты с морковью</t>
  </si>
  <si>
    <t>Рыба (горбуша), запеченная с томатами</t>
  </si>
  <si>
    <t>Картофельное пюре (или картофель отварной с маслом)</t>
  </si>
  <si>
    <t>При измельчении картофеля высвобождается картофельный крахмал и повышается гликемический индекс. Рекомендуется заменить блюдо.</t>
  </si>
  <si>
    <t>Компот из свежих плодов (яблоки и апельсины)</t>
  </si>
  <si>
    <t>Компот из свежих плодов (яблоки и апельсины) (сироп стевии)</t>
  </si>
  <si>
    <t>Фрукты свежие (бананы)</t>
  </si>
  <si>
    <t>День/неделя: Суббота - 2</t>
  </si>
  <si>
    <t>Салат из свеклы с яблоком (свекла, яблоки свежие, огурцы свежие, лук зеленый)</t>
  </si>
  <si>
    <t>Салат из свеклы с яблоком</t>
  </si>
  <si>
    <t>Суп крестьянский с крупой (перловка)</t>
  </si>
  <si>
    <t>Говядина в кисло-сладком соусе</t>
  </si>
  <si>
    <t>Пирожки со свежей капустой с яйцом</t>
  </si>
  <si>
    <t>Итого за Суббота - 2</t>
  </si>
  <si>
    <t>суббота</t>
  </si>
  <si>
    <t>Морс клюквенный (сироп стевии)</t>
  </si>
  <si>
    <t>Овощи запеченные (кабачки, баклажаны, помидоры)</t>
  </si>
  <si>
    <t>88/М/СД</t>
  </si>
  <si>
    <t>125/М/СД</t>
  </si>
  <si>
    <t>71/М</t>
  </si>
  <si>
    <t>139/М/СД</t>
  </si>
  <si>
    <t>171/М/СД</t>
  </si>
  <si>
    <t>379/М/СД</t>
  </si>
  <si>
    <t>97/М/ССЖ</t>
  </si>
  <si>
    <t>289/М/СД</t>
  </si>
  <si>
    <t>309/М/ССЖ</t>
  </si>
  <si>
    <t>228/М/СД</t>
  </si>
  <si>
    <t>311/М/СД</t>
  </si>
  <si>
    <t>18/М/ССЖ</t>
  </si>
  <si>
    <t>82/М/СД</t>
  </si>
  <si>
    <t>254/М/СД</t>
  </si>
  <si>
    <t>214/М/СД</t>
  </si>
  <si>
    <t>290/М/СД</t>
  </si>
  <si>
    <t>113/И</t>
  </si>
  <si>
    <t>231/М/СД</t>
  </si>
  <si>
    <t>40/М/СД</t>
  </si>
  <si>
    <t>6/И</t>
  </si>
  <si>
    <t>95/М/ССЖ</t>
  </si>
  <si>
    <t>45/М/ССЖ</t>
  </si>
  <si>
    <t>53/М/СД</t>
  </si>
  <si>
    <t>Каша вязкая молочная из овсяных хлопьев " Геркулес"</t>
  </si>
  <si>
    <t>Щи из свежей капусты с картофелем со сметаной 10%, 200/10</t>
  </si>
  <si>
    <t>Подгарнировка из свежих огурцов</t>
  </si>
  <si>
    <t>Суп картофельный с бобовыми (горохом) на курином бульоне</t>
  </si>
  <si>
    <t>Бифштекс рубленый (говядина)</t>
  </si>
  <si>
    <t>Подгарнировка из перца сладкого</t>
  </si>
  <si>
    <t>Напиток кофейный на молоке (сироп стевии)</t>
  </si>
  <si>
    <t>Салат овощной</t>
  </si>
  <si>
    <t>Суп картофельный с гречневой крупой на курином бульоне</t>
  </si>
  <si>
    <t>Рыба запеченная</t>
  </si>
  <si>
    <t>Суп картофельный с горохом на говяжьем бульоне</t>
  </si>
  <si>
    <t>Бифштекс рубленый (говядина) с маслом сливочным, 100/5</t>
  </si>
  <si>
    <t>Рыба припущенная (минтай)</t>
  </si>
  <si>
    <t>Подгарнировка из свежих помидоров</t>
  </si>
  <si>
    <t>Каша вязкая молочная из гречневой крупы</t>
  </si>
  <si>
    <t>Компот из свежих груш (сироп стевии)</t>
  </si>
  <si>
    <t>Суп картофельный с бобовыми (горохом) на говяжьем бульоне</t>
  </si>
  <si>
    <t>Поджарка из рыбы</t>
  </si>
  <si>
    <t>Каша вязкая молочная из овсяных хлопьев " Геркулес" с клюквой</t>
  </si>
  <si>
    <t>Гуляш из курицы</t>
  </si>
  <si>
    <t>Салат из белокочанной капусты</t>
  </si>
  <si>
    <t>Компот из свежих яблок и апельсинов (сироп стевии)</t>
  </si>
  <si>
    <t>Салат из свеклы с яблоками</t>
  </si>
  <si>
    <t>суббота 1</t>
  </si>
  <si>
    <t>суббота 2</t>
  </si>
  <si>
    <t>Каша вязкая из овсяной крупы (сироп стевии)</t>
  </si>
  <si>
    <t>В состав соуса входит мука пшеничная, недопустимая в СД диете. Приготовление блюда возможно с заменой муки пшеничной на овсяную или гречневую. Вместе с тем во избежание неосознанного нарушения диеты сотрудниками пищеблока рекомендуется заменить блюдо.</t>
  </si>
  <si>
    <t>Йогурт в инд.уп.</t>
  </si>
  <si>
    <t>В составе блюдо содержится хлеб пшеничный, недопустимый в СД диете. Блюдо подлежит замене</t>
  </si>
  <si>
    <t>В составе блюда содержится сахар и крупа пшенная, недопустивые в СД диете. Блюдо подлежит замене</t>
  </si>
  <si>
    <t>В составе напитка содержится сахар, недопустимый в СД диете. Возможно приготовление напитка с исключением или заменой сахара</t>
  </si>
  <si>
    <t>В составе блюда содержится мука пшеничная, недопустимая в СД диете. Блюдо подлежит замене.</t>
  </si>
  <si>
    <t>Жирные молочные продукты не допускаются в СД диете</t>
  </si>
  <si>
    <t>Яичный желток включен в список недопустимых продуктов при СД диете. Возможно приготовление блюда из белков</t>
  </si>
  <si>
    <t>В составе блюда содержится хлеб пшеничный и сухарная панировка, недопустимые в СД диете. Блюдо подлежит замене</t>
  </si>
  <si>
    <t>Сладкие соки не допускаются в СД диете</t>
  </si>
  <si>
    <t>В составе блюда содержатся макароны. Макароны включены в список недопустымых продуктов при СД диете. Блюдо подлежит замене</t>
  </si>
  <si>
    <t>В состав соуса входит мука пшеничная, недопустимая в СД диете. Приготовление блюда возможно с исключением или заменой муки пшеничной. 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</si>
  <si>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хлеб пшеничный, недопустимы в СД диете. Возможно приготовление блюда с заменой пшеничного хлеба</t>
  </si>
  <si>
    <t>В рецептуре блюда предусматривается использование различных круп. Возможно приготовление блюда с перловой или гречневой крупой.  Вместе с тем во избежание неосознанного нарушения диеты сотрудниками пищеблока рекомендуется заменить блюдо.</t>
  </si>
  <si>
    <t>В состав соуса для запекания входит мука пшеничная, недопустимая в СД диете. Возможно приготовление блюда с исключением из рецептуры соуса муки пшеничной.  Вместе с тем во избежание неосознанного нарушения диеты сотрудниками пищеблока рекомендуется заменить блюдо.</t>
  </si>
  <si>
    <t>В составе напитка содержится сахар, недопустимы в СД диете. Возможно приготовление напитка с исключением или заменой сахара</t>
  </si>
  <si>
    <t>В составе блюда содержится хлеб пшеничный, недопустимый в СД диете. Возможно приготовление блюда с заменой хлеба пшеничного</t>
  </si>
  <si>
    <t>Супы молочные с добавлением макаронных изделий не допускаются в СД диете. Блюдо подлежит замене</t>
  </si>
  <si>
    <t>Рецептура предусматривает использование различных круп. Возможно приготовление блюда с перловой или гречневой крупой.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</si>
  <si>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мука пшеничная, недопустимая в СД диете. Блюдо подлежит замене</t>
  </si>
  <si>
    <t>В составе блюда содержится крахмал, не рекомендуется в СД диете</t>
  </si>
  <si>
    <t>В состав блюда включен хлеб пшеничный и сухарная панировка, недопустимые в СД диете. Блюдо подлежит замене</t>
  </si>
  <si>
    <t>В составе блюда содержится мука пшеничная, недопустимая в СД диете. Возможно приготовление блюда с заменой муки пшеничной.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</si>
  <si>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хлеб пшеничный, недопустимый в СД диете. Приготовление блюда возможно с заменой хлеба пшеничного</t>
  </si>
  <si>
    <t>В составе блюда содержится рис, недопустимый в СД диете. Блюдо подлежит замене</t>
  </si>
  <si>
    <t>В составе соуса для запекания содержится мука пшеничная, недопустимая в СД диете. Приготовление блюда возможно с заменой муки пшеничной.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</si>
  <si>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хлеб пшеничный, недопустимый в СД диете. Приготовление блюда возможно с заменой пшеничного хлеба на ржаной</t>
  </si>
  <si>
    <t>В составе блюда содержится мука пшеничная, недопустия в СД диете. Блюдо подлежит замене</t>
  </si>
  <si>
    <t>В составе блюда содержится крахмал, нерекомендуетмый в СД диете. Блюдо рекомендуется заменить</t>
  </si>
  <si>
    <t>В составе блюда содержатся хлеб пшеничный и джем, недопустимые в СД диете. Блюдо подлежит замене</t>
  </si>
  <si>
    <t>В составе блюда содержатся молоко сгущенное и сахар, недопустимые в СД диете. Блюдо подлежит замене</t>
  </si>
  <si>
    <t>В составе блюда содержатся хлеб пшеничный и сухарная панировка, недопустимые в СД диете. Блюдо подлежит замене</t>
  </si>
  <si>
    <t>В составе блюда содержится мука пшеничная, недопустимая в СД диете. Возможно приготовление блюда с исключением или заменой муки пшеничной. Вместе с тем во избежание неосознанного нарушения диеты сотрудниками пищеблока рекомендуется заменить блюдо.</t>
  </si>
  <si>
    <t>В составе соуса для запекания содержится мука пшеничная, недопустимая в СД диете. Возможно приготовление блюда с заменой мука пшеничной.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</si>
  <si>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мука пшеничная, недопустимая в СД диете.  Возможно приготовление блюда с заменой муки пшеничной на овсяную. Вместе с тем во избежание неосознанного нарушения диеты сотрудниками пищеблока рекомендуется заменить блюдо.</t>
  </si>
  <si>
    <t>В составе блюда содержится мука пшеничная, недопустимая в СД диете. Приготовление блюда возможно с заменой мука пшеничной на овсяную. Вместе с тем во избежание неосознанного нарушения диеты сотрудниками пищеблока рекомендуется заменить блюдо.</t>
  </si>
  <si>
    <t>В состав блюда входит крахмал, нерекомендуемый в СД диете.</t>
  </si>
  <si>
    <t>В составе напитка содержатся молоко сгущенное и сахар, недопустимые в СД диете. Блюдо подлежит замене</t>
  </si>
  <si>
    <t>Основное меню 12-18 лет</t>
  </si>
  <si>
    <t>Каша вязкая (из пшенной крупы) с тыквой с маслом, 250/5</t>
  </si>
  <si>
    <t>Суп-лапша домашняя с курицей 250/35</t>
  </si>
  <si>
    <t>Сложный гарнир (капуста тушеная и картофельное пюре), 100/100</t>
  </si>
  <si>
    <t>Пудинг из творога, запеченный с изюмом с молоком сгущенным, 150/50</t>
  </si>
  <si>
    <t>Щи по-уральски с крупой с мясом со сметаной, 250/25/10</t>
  </si>
  <si>
    <t>Суп молочный с вермишелью с маслом, 250/5</t>
  </si>
  <si>
    <t>Рассольник Ленинградский со сметаной, 250/10</t>
  </si>
  <si>
    <t>Борщ с капустой (свежей) и картофелем со сметаной, 250/10</t>
  </si>
  <si>
    <t>Сердце в соусе, 60/60</t>
  </si>
  <si>
    <t>Суп картофельный с рыбой (горбуша), 250/50</t>
  </si>
  <si>
    <t>Свекольник со сметаной , 250/10</t>
  </si>
  <si>
    <t>Вареники ленивые отварные (или вареники с творогом), с маслом, 200/5</t>
  </si>
  <si>
    <t>Суп картофельный с клецками, 250/50</t>
  </si>
  <si>
    <t>Поджарка из рыбы (минтай) с луком, 120/40</t>
  </si>
  <si>
    <t>Каша вязкая молочная овсяная с клюквой с маслом, 200/5</t>
  </si>
  <si>
    <t>Щи из свежей капусты со сметаной, 250/10</t>
  </si>
  <si>
    <t>Котлеты рубленные из птицы с маслом, 100/5</t>
  </si>
  <si>
    <t>Блинчики с молоком сгущенным, 100/50</t>
  </si>
  <si>
    <t>Рассольник домашний с мясом со сметаной, 250/25/10</t>
  </si>
  <si>
    <t>Запеканка из творога с морковью с маслом, 200/5</t>
  </si>
  <si>
    <t>12-18 лет</t>
  </si>
  <si>
    <t>Щи из свежей капусты с картофелем со сметаной 10%, 250/10</t>
  </si>
  <si>
    <t>Рыба запеченная с соусом томатным, 100/20</t>
  </si>
  <si>
    <t>Омлет белковый с маслом сливочным, 170/5</t>
  </si>
  <si>
    <t>Суп картофельный с рыбой (горбуша), 250/30</t>
  </si>
  <si>
    <t>Сырники из творога с соусом ягодным (вишневым) (сироп стевии), 130/60</t>
  </si>
  <si>
    <t>Запеканка из творога с соусом ягодным (вишневым) (сироп стевии), 130/60</t>
  </si>
  <si>
    <t>Рассольник домашний со сметаной 10% с мясом, 250/25/10</t>
  </si>
  <si>
    <t>Рыба запеченная (горбуша) с соусом томатным, 100/20</t>
  </si>
  <si>
    <t>Суп крестьянский с перловой крупой на мясном (говядина) бульоне со сметаной, 250/10</t>
  </si>
  <si>
    <t>Щи из свежей капусты с картофелем с мясом со сметаной 10%, 250/10</t>
  </si>
  <si>
    <t>Омлет белковый с маслом, 170/5</t>
  </si>
  <si>
    <t>Суп картофельный с рыбой, 250/30</t>
  </si>
  <si>
    <t>Сырники из творога (мука овсяная) с соусом ягодным (сироп стевии), 130/60</t>
  </si>
  <si>
    <t>Борщ с капустой и картофелем со сметаной 10%, 250/10</t>
  </si>
  <si>
    <t>Свекольник со сметаной 10% , 250/10</t>
  </si>
  <si>
    <t>Свекольник со сметаной, 250/10</t>
  </si>
  <si>
    <t>Запеканка из творога (мука овсяная) с соусом ягодным (сироп стевии), 130/60</t>
  </si>
  <si>
    <t>Щи из свежей капусты со сметаной 10%, 250/10</t>
  </si>
  <si>
    <t>Рассольник домашний с мясом со сметаной 10%, 250/25/10</t>
  </si>
  <si>
    <t>Рыба (горбуша), запеченная с соусом томатным, 100/20</t>
  </si>
  <si>
    <t>Суп крестьянский с крупой (перловка) со сметаной, 250/10</t>
  </si>
  <si>
    <t>Холестерин</t>
  </si>
  <si>
    <t>Б общ</t>
  </si>
  <si>
    <t>Б жив</t>
  </si>
  <si>
    <t>ПНЖК Омега-3</t>
  </si>
  <si>
    <t>B2</t>
  </si>
  <si>
    <t>D</t>
  </si>
  <si>
    <t>K</t>
  </si>
  <si>
    <t>I</t>
  </si>
  <si>
    <t>Se</t>
  </si>
  <si>
    <t>F</t>
  </si>
  <si>
    <t>не менее 60%</t>
  </si>
  <si>
    <t>Суббота-1 Завтрак</t>
  </si>
  <si>
    <t>Сыр полутвердый, 15</t>
  </si>
  <si>
    <t xml:space="preserve">Рыба припущенная (минтай), 100  </t>
  </si>
  <si>
    <t>Йогурт 90 г в инд.упаковке</t>
  </si>
  <si>
    <t>Хлеб ржано-пшеничный "Йодовый", 40</t>
  </si>
  <si>
    <t>Хлеб ржано-пшеничный "Йодовый", 80</t>
  </si>
  <si>
    <t>Чай с молоком (сироп стевии), 200</t>
  </si>
  <si>
    <t>Суббота-1  Промежуточное питание</t>
  </si>
  <si>
    <t>Яблоко, 150</t>
  </si>
  <si>
    <t>Суббота-1 Обед</t>
  </si>
  <si>
    <t>Салат из свежих помидоров и перца сладкого, 100</t>
  </si>
  <si>
    <t xml:space="preserve">Салат овощной, 100 </t>
  </si>
  <si>
    <t>Салат из свежих помидоров и огурцов, 100</t>
  </si>
  <si>
    <t xml:space="preserve">Бифштекс рубленый (говядина), 100 </t>
  </si>
  <si>
    <t xml:space="preserve">Печень жареная с маслом, 100 </t>
  </si>
  <si>
    <t>Компот из черной смородины (сироп стевии), 200</t>
  </si>
  <si>
    <t>Масло сливочное, 5</t>
  </si>
  <si>
    <t>Хлеб ржано-пшеничный "Йодовый", 60</t>
  </si>
  <si>
    <t>Хлеб ржано-пшеничный "Йодовый", 50</t>
  </si>
  <si>
    <t>Кефир 1%, 200</t>
  </si>
  <si>
    <t>Суббота-2 Завтрак</t>
  </si>
  <si>
    <t>Соус ягодный (сироп стевии), 60</t>
  </si>
  <si>
    <t>Хлеб ржано-пшеничный "Йодовый", 70</t>
  </si>
  <si>
    <t>Понедельник-2 Промежуточное питание</t>
  </si>
  <si>
    <t>Вторник-2 Промежуточное питание</t>
  </si>
  <si>
    <t>Среда-2  Промежуточное питание</t>
  </si>
  <si>
    <t>Четверг-2  Промежуточное питание</t>
  </si>
  <si>
    <t>Пятница-2  Промежуточное питание</t>
  </si>
  <si>
    <t>Суббота-2  Промежуточное питание</t>
  </si>
  <si>
    <t>Суббота-2 Обед</t>
  </si>
  <si>
    <t xml:space="preserve">Салат картофельный с морковью и зеленым горошком, 100 </t>
  </si>
  <si>
    <t>Салат из белокочанной капусты, 100</t>
  </si>
  <si>
    <t xml:space="preserve">Салат из свеклы с яблоками, 100 </t>
  </si>
  <si>
    <t xml:space="preserve">Поджарка из рыбы, 100  </t>
  </si>
  <si>
    <t xml:space="preserve">Мясо тушеное (говядина), 100 </t>
  </si>
  <si>
    <t>Соус томатный, 20</t>
  </si>
  <si>
    <t>Компот из свежих груш (сироп стевии), 200</t>
  </si>
  <si>
    <t>Компот из свежих яблок и апельсинов (сироп стевии), 200</t>
  </si>
  <si>
    <t>Суббота-1</t>
  </si>
  <si>
    <t>Суббота-2</t>
  </si>
  <si>
    <t>Каша вязкая молочная из овсяных хлопьев " Геркулес" 250</t>
  </si>
  <si>
    <t xml:space="preserve">Омлет белковый, 70 </t>
  </si>
  <si>
    <t xml:space="preserve">Рыба запеченная, 100  </t>
  </si>
  <si>
    <t xml:space="preserve">Картофель отварной, 180 </t>
  </si>
  <si>
    <t xml:space="preserve">Подгарнировка из свежих огурцов, 100 </t>
  </si>
  <si>
    <t>Хлеб ржано-пшеничный "Йодовый", 100</t>
  </si>
  <si>
    <t xml:space="preserve">Винегрет овощной, 100 </t>
  </si>
  <si>
    <t>Суп картофельный с бобовыми (горохом) на курином бульоне, 250</t>
  </si>
  <si>
    <t xml:space="preserve">Капуста тушеная, 180  </t>
  </si>
  <si>
    <t>Хлеб ржано-пшеничный "Йодовый", 90</t>
  </si>
  <si>
    <t>Подгарнировка из перца сладкого, 100</t>
  </si>
  <si>
    <t xml:space="preserve">Каша гречневая рассыпчатая 180 </t>
  </si>
  <si>
    <t xml:space="preserve">Суп картофельный с рыбой (горбуша), 250/30 </t>
  </si>
  <si>
    <t xml:space="preserve">Рагу из овощей с курицей, 280 </t>
  </si>
  <si>
    <t xml:space="preserve">Сырники из творога, 130 СД </t>
  </si>
  <si>
    <t xml:space="preserve">Суп картофельный с гречневой крупой на курином бульоне, 250 </t>
  </si>
  <si>
    <t xml:space="preserve">Рыба запеченная, 100 </t>
  </si>
  <si>
    <t xml:space="preserve">Картофель и овощи, тушеные в соусе, 180 </t>
  </si>
  <si>
    <t xml:space="preserve">Каша вязкая молочная из овсяных хлопьев " Геркулес" 250 </t>
  </si>
  <si>
    <t>Салат из овощей с кукурузой, 100</t>
  </si>
  <si>
    <t>Суп картофельный с горохом на говяжьем бульоне 250</t>
  </si>
  <si>
    <t>Каша перловая с овощами, 180</t>
  </si>
  <si>
    <t xml:space="preserve">Картофель отварной в молоке, 180 </t>
  </si>
  <si>
    <t>Салат зеленый с огурцами, 100</t>
  </si>
  <si>
    <t>Подгарнировка из свежих помидоров, 100</t>
  </si>
  <si>
    <t>Омлет белковый с морковью, 170</t>
  </si>
  <si>
    <t xml:space="preserve">Салат витаминный /2 вариант/, 100 </t>
  </si>
  <si>
    <t>Бефстроганов из куриного филе, 100</t>
  </si>
  <si>
    <t xml:space="preserve">Каша вязкая молочная из гречневой крупы, 250 </t>
  </si>
  <si>
    <t xml:space="preserve">Свекольник со сметаной, 250/10 </t>
  </si>
  <si>
    <t xml:space="preserve">Бифштекс рубленый (говядина), 110 </t>
  </si>
  <si>
    <t xml:space="preserve">Запеканка из творога, 130 </t>
  </si>
  <si>
    <t>Салат из свежих огурцов, 100</t>
  </si>
  <si>
    <t xml:space="preserve">Суп картофельный с бобовыми (горохом) на говяжьем бульоне, 250 </t>
  </si>
  <si>
    <t xml:space="preserve">Каша вязкая молочная из овсяных хлопьев " Геркулес" с клюквой, 250 </t>
  </si>
  <si>
    <t>Омлет белковый, 70</t>
  </si>
  <si>
    <t xml:space="preserve">Щи из свежей капусты с картофелем со сметаной 10%, 250/10 </t>
  </si>
  <si>
    <t xml:space="preserve">Гуляш из курицы, 100 </t>
  </si>
  <si>
    <t>Овощи запеченные (кабачки, баклажаны, помидоры), 180</t>
  </si>
  <si>
    <t xml:space="preserve">Печень, тушеная в соусе, 100  </t>
  </si>
  <si>
    <t xml:space="preserve">Рыба запеченная (горбуша), 100 </t>
  </si>
  <si>
    <t>Сырники из творога, 130</t>
  </si>
  <si>
    <t>Приложение №5</t>
  </si>
  <si>
    <t>Приложение №7</t>
  </si>
  <si>
    <t>Проект типового 12-ти дневного меню диетического питания (СД) для  общеобразовательных организаций г. Красноярска возрастная категория 12-18 лет</t>
  </si>
  <si>
    <t>Расчёт ХЭХ типового 12-ти дневного меню диетического питания (СД) общеобразовательных организаций г. Красноярска возрастная категория 12-18 лет</t>
  </si>
  <si>
    <t>Показатели соотношения пищевых веществ и энергии  типового 12-ти дневного меню диетического питания (СД) для  общеобразовательных организаций г. Красноярска возрастная категория 12-18 лет</t>
  </si>
  <si>
    <t>Себестоимость рациона   типового 12-ти дневного меню диетического питания (СД) для общеобразовательных организаций г. Красноярска возрастная категория 12 - 18 лет</t>
  </si>
  <si>
    <t>Себестоимость рациона типового 12-ти дневного меню диетического питания (СД) для  общеобразовательных организаций г. Красноярска возрастная категория 12 - 18 лет</t>
  </si>
  <si>
    <t>Анализ выполнения натуральных норм выдачи пищевых продуктов типового 12-ти дневного основного меню диетического (СД) питания для  общеобразовательных организаций г.Красноярска возрастная категория 12-18 лет.</t>
  </si>
  <si>
    <t>Анализ выполнения натуральных норм выдачи пищевых продуктов типового 12-ти дневного основного меню диетического (СД) питания для  общеобразовательных организаций г.Красноярска возрастная категория 12 - 18 лет.</t>
  </si>
  <si>
    <t>Меню СД 12-18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</si>
</sst>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&quot;%&quot;"/>
  </numFmts>
  <fonts count="2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8"/>
      <name val="Arial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rgb="FF000000"/>
      <name val="Arial"/>
      <family val="2"/>
      <charset val="1"/>
    </font>
    <font>
      <b/>
      <i/>
      <sz val="11"/>
      <color theme="1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8" fillId="0" borderId="0"/>
    <xf numFmtId="0" fontId="9" fillId="0" borderId="0"/>
    <xf numFmtId="0" fontId="13" fillId="0" borderId="0"/>
    <xf numFmtId="9" fontId="13" fillId="0" borderId="0" applyBorder="0" applyProtection="0"/>
    <xf numFmtId="9" fontId="14" fillId="0" borderId="0" applyBorder="0" applyProtection="0"/>
    <xf numFmtId="0" fontId="8" fillId="0" borderId="0"/>
    <xf numFmtId="164" fontId="10" fillId="0" borderId="0" applyBorder="0" applyProtection="0"/>
    <xf numFmtId="0" fontId="7" fillId="0" borderId="0"/>
    <xf numFmtId="0" fontId="21" fillId="0" borderId="0"/>
    <xf numFmtId="0" fontId="6" fillId="0" borderId="0"/>
    <xf numFmtId="0" fontId="5" fillId="0" borderId="0"/>
    <xf numFmtId="0" fontId="24" fillId="0" borderId="0"/>
    <xf numFmtId="9" fontId="9" fillId="0" borderId="0" applyBorder="0" applyProtection="0"/>
    <xf numFmtId="0" fontId="9" fillId="0" borderId="0"/>
    <xf numFmtId="0" fontId="9" fillId="0" borderId="0"/>
    <xf numFmtId="9" fontId="24" fillId="0" borderId="0" applyBorder="0" applyProtection="0"/>
    <xf numFmtId="164" fontId="24" fillId="0" borderId="0" applyBorder="0" applyProtection="0"/>
    <xf numFmtId="0" fontId="2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9" fontId="14" fillId="0" borderId="0" applyBorder="0" applyProtection="0"/>
    <xf numFmtId="9" fontId="9" fillId="0" borderId="0" applyBorder="0" applyProtection="0"/>
    <xf numFmtId="9" fontId="9" fillId="0" borderId="0" applyBorder="0" applyProtection="0"/>
    <xf numFmtId="164" fontId="24" fillId="0" borderId="0" applyBorder="0" applyProtection="0"/>
    <xf numFmtId="0" fontId="13" fillId="0" borderId="0"/>
    <xf numFmtId="0" fontId="3" fillId="0" borderId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15" fillId="3" borderId="0" xfId="0" applyFont="1" applyFill="1" applyAlignment="1">
      <alignment horizontal="center" vertical="center"/>
    </xf>
    <xf numFmtId="0" fontId="0" fillId="3" borderId="0" xfId="0" applyFill="1"/>
    <xf numFmtId="0" fontId="17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6" applyFont="1" applyFill="1"/>
    <xf numFmtId="0" fontId="15" fillId="4" borderId="0" xfId="6" applyFont="1" applyFill="1" applyAlignment="1">
      <alignment horizontal="right"/>
    </xf>
    <xf numFmtId="0" fontId="16" fillId="4" borderId="0" xfId="6" applyFont="1" applyFill="1" applyAlignment="1">
      <alignment horizontal="center" vertical="center" wrapText="1"/>
    </xf>
    <xf numFmtId="0" fontId="16" fillId="4" borderId="0" xfId="6" applyFont="1" applyFill="1"/>
    <xf numFmtId="0" fontId="16" fillId="4" borderId="0" xfId="6" applyFont="1" applyFill="1" applyAlignment="1">
      <alignment horizontal="center"/>
    </xf>
    <xf numFmtId="0" fontId="16" fillId="4" borderId="1" xfId="6" applyFont="1" applyFill="1" applyBorder="1" applyAlignment="1">
      <alignment horizontal="left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165" fontId="16" fillId="4" borderId="1" xfId="6" applyNumberFormat="1" applyFont="1" applyFill="1" applyBorder="1" applyAlignment="1">
      <alignment horizontal="center" vertical="center" wrapText="1"/>
    </xf>
    <xf numFmtId="2" fontId="16" fillId="4" borderId="0" xfId="6" applyNumberFormat="1" applyFont="1" applyFill="1" applyAlignment="1">
      <alignment horizontal="center" vertical="center" wrapText="1"/>
    </xf>
    <xf numFmtId="0" fontId="15" fillId="4" borderId="1" xfId="6" applyFont="1" applyFill="1" applyBorder="1" applyAlignment="1">
      <alignment horizontal="left" vertical="center" wrapText="1"/>
    </xf>
    <xf numFmtId="2" fontId="15" fillId="4" borderId="1" xfId="6" applyNumberFormat="1" applyFont="1" applyFill="1" applyBorder="1" applyAlignment="1">
      <alignment horizontal="center" vertical="center" wrapText="1"/>
    </xf>
    <xf numFmtId="1" fontId="15" fillId="4" borderId="1" xfId="6" applyNumberFormat="1" applyFont="1" applyFill="1" applyBorder="1" applyAlignment="1">
      <alignment horizontal="center" vertical="center" wrapText="1"/>
    </xf>
    <xf numFmtId="165" fontId="15" fillId="4" borderId="1" xfId="6" applyNumberFormat="1" applyFont="1" applyFill="1" applyBorder="1" applyAlignment="1">
      <alignment horizontal="center" vertical="center" wrapText="1"/>
    </xf>
    <xf numFmtId="2" fontId="15" fillId="4" borderId="0" xfId="6" applyNumberFormat="1" applyFont="1" applyFill="1" applyAlignment="1">
      <alignment horizontal="center" vertical="center" wrapText="1"/>
    </xf>
    <xf numFmtId="1" fontId="16" fillId="4" borderId="1" xfId="6" applyNumberFormat="1" applyFont="1" applyFill="1" applyBorder="1" applyAlignment="1">
      <alignment horizontal="center" vertical="center" wrapText="1"/>
    </xf>
    <xf numFmtId="165" fontId="16" fillId="4" borderId="1" xfId="6" applyNumberFormat="1" applyFont="1" applyFill="1" applyBorder="1" applyAlignment="1">
      <alignment horizontal="left" vertical="center" wrapText="1"/>
    </xf>
    <xf numFmtId="0" fontId="16" fillId="4" borderId="0" xfId="6" applyFont="1" applyFill="1" applyAlignment="1">
      <alignment horizontal="left" vertical="center" wrapText="1"/>
    </xf>
    <xf numFmtId="0" fontId="15" fillId="4" borderId="4" xfId="6" applyFont="1" applyFill="1" applyBorder="1" applyAlignment="1">
      <alignment horizontal="left" vertical="center" wrapText="1"/>
    </xf>
    <xf numFmtId="165" fontId="15" fillId="4" borderId="3" xfId="6" applyNumberFormat="1" applyFont="1" applyFill="1" applyBorder="1" applyAlignment="1">
      <alignment horizontal="center" vertical="center" wrapText="1"/>
    </xf>
    <xf numFmtId="2" fontId="15" fillId="4" borderId="4" xfId="6" applyNumberFormat="1" applyFont="1" applyFill="1" applyBorder="1" applyAlignment="1">
      <alignment horizontal="center" vertical="center" wrapText="1"/>
    </xf>
    <xf numFmtId="165" fontId="15" fillId="4" borderId="4" xfId="6" applyNumberFormat="1" applyFont="1" applyFill="1" applyBorder="1" applyAlignment="1">
      <alignment horizontal="center" vertical="center" wrapText="1"/>
    </xf>
    <xf numFmtId="1" fontId="15" fillId="4" borderId="4" xfId="6" applyNumberFormat="1" applyFont="1" applyFill="1" applyBorder="1" applyAlignment="1">
      <alignment horizontal="center" vertical="center" wrapText="1"/>
    </xf>
    <xf numFmtId="0" fontId="16" fillId="4" borderId="3" xfId="6" applyFont="1" applyFill="1" applyBorder="1" applyAlignment="1">
      <alignment horizontal="center"/>
    </xf>
    <xf numFmtId="165" fontId="16" fillId="4" borderId="3" xfId="6" applyNumberFormat="1" applyFont="1" applyFill="1" applyBorder="1" applyAlignment="1">
      <alignment horizontal="center"/>
    </xf>
    <xf numFmtId="2" fontId="16" fillId="4" borderId="3" xfId="6" applyNumberFormat="1" applyFont="1" applyFill="1" applyBorder="1" applyAlignment="1">
      <alignment horizontal="center"/>
    </xf>
    <xf numFmtId="0" fontId="16" fillId="4" borderId="2" xfId="6" applyFont="1" applyFill="1" applyBorder="1" applyAlignment="1">
      <alignment horizontal="center"/>
    </xf>
    <xf numFmtId="2" fontId="15" fillId="4" borderId="0" xfId="6" applyNumberFormat="1" applyFont="1" applyFill="1"/>
    <xf numFmtId="0" fontId="15" fillId="3" borderId="0" xfId="0" applyFont="1" applyFill="1"/>
    <xf numFmtId="0" fontId="16" fillId="4" borderId="1" xfId="6" applyFont="1" applyFill="1" applyBorder="1" applyAlignment="1">
      <alignment horizontal="center" vertical="center" wrapText="1"/>
    </xf>
    <xf numFmtId="0" fontId="23" fillId="3" borderId="0" xfId="26" applyFont="1" applyFill="1" applyAlignment="1">
      <alignment vertical="center" wrapText="1"/>
    </xf>
    <xf numFmtId="0" fontId="23" fillId="3" borderId="0" xfId="26" applyFont="1" applyFill="1" applyAlignment="1">
      <alignment vertical="center"/>
    </xf>
    <xf numFmtId="0" fontId="22" fillId="3" borderId="0" xfId="26" applyFont="1" applyFill="1" applyAlignment="1">
      <alignment horizontal="left" vertical="center" wrapText="1"/>
    </xf>
    <xf numFmtId="0" fontId="22" fillId="3" borderId="0" xfId="7" applyFont="1" applyFill="1" applyAlignment="1">
      <alignment horizontal="left" vertical="center"/>
    </xf>
    <xf numFmtId="0" fontId="23" fillId="3" borderId="0" xfId="26" applyFont="1" applyFill="1" applyAlignment="1">
      <alignment horizontal="left" vertical="center"/>
    </xf>
    <xf numFmtId="0" fontId="22" fillId="3" borderId="0" xfId="26" applyFont="1" applyFill="1" applyAlignment="1">
      <alignment horizontal="right" vertical="center" wrapText="1"/>
    </xf>
    <xf numFmtId="0" fontId="25" fillId="3" borderId="0" xfId="26" applyFont="1" applyFill="1" applyAlignment="1">
      <alignment horizontal="left" vertical="center" wrapText="1"/>
    </xf>
    <xf numFmtId="0" fontId="23" fillId="3" borderId="0" xfId="26" applyFont="1" applyFill="1" applyAlignment="1">
      <alignment horizontal="left" vertical="center" wrapText="1"/>
    </xf>
    <xf numFmtId="0" fontId="23" fillId="3" borderId="11" xfId="16" applyFont="1" applyFill="1" applyBorder="1" applyAlignment="1">
      <alignment vertical="center" wrapText="1"/>
    </xf>
    <xf numFmtId="0" fontId="25" fillId="3" borderId="0" xfId="26" applyFont="1" applyFill="1" applyAlignment="1">
      <alignment horizontal="left" vertical="center"/>
    </xf>
    <xf numFmtId="0" fontId="22" fillId="3" borderId="11" xfId="16" applyFont="1" applyFill="1" applyBorder="1" applyAlignment="1">
      <alignment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0" xfId="26" applyFont="1" applyFill="1" applyAlignment="1">
      <alignment horizontal="left" vertical="center"/>
    </xf>
    <xf numFmtId="0" fontId="23" fillId="3" borderId="11" xfId="16" applyFont="1" applyFill="1" applyBorder="1" applyAlignment="1">
      <alignment horizontal="left" vertical="center" wrapText="1"/>
    </xf>
    <xf numFmtId="0" fontId="23" fillId="3" borderId="0" xfId="7" applyFont="1" applyFill="1" applyAlignment="1">
      <alignment horizontal="left" vertical="center"/>
    </xf>
    <xf numFmtId="0" fontId="15" fillId="4" borderId="0" xfId="26" applyFont="1" applyFill="1" applyAlignment="1">
      <alignment horizontal="left"/>
    </xf>
    <xf numFmtId="0" fontId="15" fillId="3" borderId="0" xfId="26" applyFont="1" applyFill="1"/>
    <xf numFmtId="0" fontId="15" fillId="4" borderId="0" xfId="26" applyFont="1" applyFill="1" applyAlignment="1">
      <alignment horizontal="right"/>
    </xf>
    <xf numFmtId="0" fontId="17" fillId="3" borderId="0" xfId="26" applyFont="1" applyFill="1" applyAlignment="1">
      <alignment horizontal="center" vertical="center"/>
    </xf>
    <xf numFmtId="0" fontId="17" fillId="3" borderId="0" xfId="26" applyFont="1" applyFill="1"/>
    <xf numFmtId="0" fontId="16" fillId="3" borderId="0" xfId="26" applyFont="1" applyFill="1"/>
    <xf numFmtId="0" fontId="26" fillId="3" borderId="0" xfId="26" applyFont="1" applyFill="1"/>
    <xf numFmtId="0" fontId="26" fillId="3" borderId="0" xfId="26" applyFont="1" applyFill="1" applyAlignment="1">
      <alignment horizontal="center" vertical="center"/>
    </xf>
    <xf numFmtId="0" fontId="16" fillId="3" borderId="0" xfId="26" applyFont="1" applyFill="1" applyAlignment="1">
      <alignment horizontal="center" vertical="center"/>
    </xf>
    <xf numFmtId="0" fontId="26" fillId="3" borderId="0" xfId="26" applyFont="1" applyFill="1" applyAlignment="1">
      <alignment horizontal="center" vertical="center" wrapText="1"/>
    </xf>
    <xf numFmtId="0" fontId="16" fillId="3" borderId="0" xfId="26" applyFont="1" applyFill="1" applyAlignment="1">
      <alignment horizontal="right"/>
    </xf>
    <xf numFmtId="0" fontId="26" fillId="3" borderId="0" xfId="26" applyFont="1" applyFill="1" applyAlignment="1">
      <alignment horizontal="left"/>
    </xf>
    <xf numFmtId="0" fontId="15" fillId="4" borderId="0" xfId="26" applyFont="1" applyFill="1"/>
    <xf numFmtId="0" fontId="22" fillId="3" borderId="0" xfId="26" applyFont="1" applyFill="1" applyAlignment="1">
      <alignment vertical="center"/>
    </xf>
    <xf numFmtId="0" fontId="22" fillId="3" borderId="0" xfId="26" applyFont="1" applyFill="1" applyAlignment="1">
      <alignment horizontal="right" vertical="center"/>
    </xf>
    <xf numFmtId="0" fontId="23" fillId="3" borderId="17" xfId="26" applyFont="1" applyFill="1" applyBorder="1" applyAlignment="1">
      <alignment vertical="center" wrapText="1"/>
    </xf>
    <xf numFmtId="0" fontId="23" fillId="3" borderId="17" xfId="16" applyFont="1" applyFill="1" applyBorder="1" applyAlignment="1">
      <alignment horizontal="center" vertical="center"/>
    </xf>
    <xf numFmtId="0" fontId="23" fillId="3" borderId="17" xfId="16" applyFont="1" applyFill="1" applyBorder="1" applyAlignment="1">
      <alignment vertical="center" wrapText="1"/>
    </xf>
    <xf numFmtId="0" fontId="22" fillId="3" borderId="17" xfId="16" applyFont="1" applyFill="1" applyBorder="1" applyAlignment="1">
      <alignment vertical="center"/>
    </xf>
    <xf numFmtId="0" fontId="22" fillId="3" borderId="0" xfId="26" applyFont="1" applyFill="1" applyAlignment="1">
      <alignment horizontal="center" vertical="center" wrapText="1"/>
    </xf>
    <xf numFmtId="0" fontId="15" fillId="3" borderId="17" xfId="39" applyFont="1" applyFill="1" applyBorder="1" applyAlignment="1">
      <alignment horizontal="center" vertical="center" wrapText="1"/>
    </xf>
    <xf numFmtId="1" fontId="15" fillId="3" borderId="17" xfId="39" applyNumberFormat="1" applyFont="1" applyFill="1" applyBorder="1" applyAlignment="1">
      <alignment horizontal="center"/>
    </xf>
    <xf numFmtId="1" fontId="15" fillId="3" borderId="17" xfId="39" applyNumberFormat="1" applyFont="1" applyFill="1" applyBorder="1" applyAlignment="1">
      <alignment horizontal="center" vertical="top"/>
    </xf>
    <xf numFmtId="0" fontId="15" fillId="3" borderId="17" xfId="39" applyFont="1" applyFill="1" applyBorder="1" applyAlignment="1">
      <alignment vertical="top" wrapText="1"/>
    </xf>
    <xf numFmtId="1" fontId="15" fillId="3" borderId="17" xfId="0" applyNumberFormat="1" applyFont="1" applyFill="1" applyBorder="1" applyAlignment="1">
      <alignment horizontal="center" vertical="top"/>
    </xf>
    <xf numFmtId="2" fontId="15" fillId="3" borderId="17" xfId="0" applyNumberFormat="1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top"/>
    </xf>
    <xf numFmtId="165" fontId="15" fillId="3" borderId="17" xfId="0" applyNumberFormat="1" applyFont="1" applyFill="1" applyBorder="1" applyAlignment="1">
      <alignment horizontal="center" vertical="top"/>
    </xf>
    <xf numFmtId="165" fontId="15" fillId="3" borderId="17" xfId="39" applyNumberFormat="1" applyFont="1" applyFill="1" applyBorder="1" applyAlignment="1">
      <alignment horizontal="center" vertical="top"/>
    </xf>
    <xf numFmtId="2" fontId="15" fillId="3" borderId="17" xfId="39" applyNumberFormat="1" applyFont="1" applyFill="1" applyBorder="1" applyAlignment="1">
      <alignment horizontal="center" vertical="top"/>
    </xf>
    <xf numFmtId="1" fontId="15" fillId="3" borderId="17" xfId="0" applyNumberFormat="1" applyFont="1" applyFill="1" applyBorder="1" applyAlignment="1">
      <alignment horizontal="center"/>
    </xf>
    <xf numFmtId="1" fontId="15" fillId="3" borderId="17" xfId="16" applyNumberFormat="1" applyFont="1" applyFill="1" applyBorder="1" applyAlignment="1">
      <alignment horizontal="center" vertical="top"/>
    </xf>
    <xf numFmtId="4" fontId="15" fillId="3" borderId="17" xfId="39" applyNumberFormat="1" applyFont="1" applyFill="1" applyBorder="1" applyAlignment="1">
      <alignment horizontal="center" vertical="top"/>
    </xf>
    <xf numFmtId="2" fontId="15" fillId="3" borderId="17" xfId="16" applyNumberFormat="1" applyFont="1" applyFill="1" applyBorder="1" applyAlignment="1">
      <alignment horizontal="center" vertical="top"/>
    </xf>
    <xf numFmtId="165" fontId="15" fillId="3" borderId="17" xfId="16" applyNumberFormat="1" applyFont="1" applyFill="1" applyBorder="1" applyAlignment="1">
      <alignment horizontal="center" vertical="top"/>
    </xf>
    <xf numFmtId="0" fontId="15" fillId="3" borderId="17" xfId="16" applyFont="1" applyFill="1" applyBorder="1" applyAlignment="1">
      <alignment horizontal="center" vertical="top"/>
    </xf>
    <xf numFmtId="1" fontId="15" fillId="3" borderId="17" xfId="16" applyNumberFormat="1" applyFont="1" applyFill="1" applyBorder="1" applyAlignment="1">
      <alignment horizontal="center"/>
    </xf>
    <xf numFmtId="3" fontId="15" fillId="3" borderId="17" xfId="0" applyNumberFormat="1" applyFont="1" applyFill="1" applyBorder="1" applyAlignment="1">
      <alignment horizontal="center"/>
    </xf>
    <xf numFmtId="0" fontId="23" fillId="3" borderId="0" xfId="26" applyFont="1" applyFill="1"/>
    <xf numFmtId="0" fontId="23" fillId="3" borderId="0" xfId="26" applyFont="1" applyFill="1" applyAlignment="1">
      <alignment horizontal="right"/>
    </xf>
    <xf numFmtId="0" fontId="23" fillId="3" borderId="10" xfId="26" applyFont="1" applyFill="1" applyBorder="1" applyAlignment="1">
      <alignment horizontal="center" vertical="center" wrapText="1"/>
    </xf>
    <xf numFmtId="1" fontId="15" fillId="3" borderId="17" xfId="32" applyNumberFormat="1" applyFont="1" applyFill="1" applyBorder="1" applyAlignment="1">
      <alignment horizontal="center" vertical="center"/>
    </xf>
    <xf numFmtId="3" fontId="23" fillId="3" borderId="17" xfId="26" applyNumberFormat="1" applyFont="1" applyFill="1" applyBorder="1" applyAlignment="1">
      <alignment horizontal="center" vertical="center"/>
    </xf>
    <xf numFmtId="1" fontId="23" fillId="3" borderId="17" xfId="26" applyNumberFormat="1" applyFont="1" applyFill="1" applyBorder="1" applyAlignment="1">
      <alignment horizontal="center" vertical="center" wrapText="1"/>
    </xf>
    <xf numFmtId="166" fontId="23" fillId="3" borderId="0" xfId="26" applyNumberFormat="1" applyFont="1" applyFill="1"/>
    <xf numFmtId="1" fontId="15" fillId="3" borderId="17" xfId="16" applyNumberFormat="1" applyFont="1" applyFill="1" applyBorder="1" applyAlignment="1">
      <alignment horizontal="center" vertical="center"/>
    </xf>
    <xf numFmtId="3" fontId="15" fillId="3" borderId="17" xfId="16" applyNumberFormat="1" applyFont="1" applyFill="1" applyBorder="1" applyAlignment="1">
      <alignment horizontal="center" vertical="center"/>
    </xf>
    <xf numFmtId="2" fontId="15" fillId="3" borderId="17" xfId="0" applyNumberFormat="1" applyFont="1" applyFill="1" applyBorder="1" applyAlignment="1">
      <alignment horizontal="center" vertical="center" wrapText="1"/>
    </xf>
    <xf numFmtId="166" fontId="15" fillId="3" borderId="17" xfId="0" applyNumberFormat="1" applyFont="1" applyFill="1" applyBorder="1" applyAlignment="1">
      <alignment horizontal="center"/>
    </xf>
    <xf numFmtId="1" fontId="15" fillId="3" borderId="17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left"/>
    </xf>
    <xf numFmtId="9" fontId="15" fillId="3" borderId="0" xfId="1" applyNumberFormat="1" applyFont="1" applyFill="1" applyAlignment="1">
      <alignment horizontal="center" vertical="center"/>
    </xf>
    <xf numFmtId="9" fontId="15" fillId="3" borderId="0" xfId="26" applyNumberFormat="1" applyFont="1" applyFill="1" applyAlignment="1">
      <alignment horizontal="right" vertical="center"/>
    </xf>
    <xf numFmtId="0" fontId="15" fillId="3" borderId="15" xfId="1" applyFont="1" applyFill="1" applyBorder="1" applyAlignment="1">
      <alignment horizontal="left"/>
    </xf>
    <xf numFmtId="1" fontId="15" fillId="3" borderId="17" xfId="0" applyNumberFormat="1" applyFont="1" applyFill="1" applyBorder="1" applyAlignment="1">
      <alignment horizontal="right"/>
    </xf>
    <xf numFmtId="3" fontId="15" fillId="3" borderId="17" xfId="0" applyNumberFormat="1" applyFont="1" applyFill="1" applyBorder="1" applyAlignment="1">
      <alignment horizontal="right"/>
    </xf>
    <xf numFmtId="9" fontId="15" fillId="3" borderId="0" xfId="26" applyNumberFormat="1" applyFont="1" applyFill="1" applyAlignment="1">
      <alignment horizontal="center" vertical="center"/>
    </xf>
    <xf numFmtId="0" fontId="15" fillId="3" borderId="15" xfId="26" applyFont="1" applyFill="1" applyBorder="1" applyAlignment="1">
      <alignment horizontal="center" vertical="center" wrapText="1"/>
    </xf>
    <xf numFmtId="9" fontId="15" fillId="3" borderId="15" xfId="26" applyNumberFormat="1" applyFont="1" applyFill="1" applyBorder="1" applyAlignment="1">
      <alignment horizontal="center" vertical="center"/>
    </xf>
    <xf numFmtId="2" fontId="15" fillId="3" borderId="15" xfId="26" applyNumberFormat="1" applyFont="1" applyFill="1" applyBorder="1" applyAlignment="1">
      <alignment horizontal="center"/>
    </xf>
    <xf numFmtId="2" fontId="15" fillId="3" borderId="17" xfId="0" applyNumberFormat="1" applyFont="1" applyFill="1" applyBorder="1" applyAlignment="1">
      <alignment horizontal="center"/>
    </xf>
    <xf numFmtId="166" fontId="15" fillId="3" borderId="17" xfId="0" applyNumberFormat="1" applyFont="1" applyFill="1" applyBorder="1" applyAlignment="1">
      <alignment horizontal="right"/>
    </xf>
    <xf numFmtId="165" fontId="15" fillId="3" borderId="17" xfId="0" applyNumberFormat="1" applyFont="1" applyFill="1" applyBorder="1" applyAlignment="1">
      <alignment horizontal="center"/>
    </xf>
    <xf numFmtId="0" fontId="16" fillId="3" borderId="0" xfId="1" applyFont="1" applyFill="1" applyAlignment="1">
      <alignment horizontal="left"/>
    </xf>
    <xf numFmtId="0" fontId="16" fillId="3" borderId="0" xfId="1" applyFont="1" applyFill="1"/>
    <xf numFmtId="0" fontId="15" fillId="3" borderId="0" xfId="1" applyFont="1" applyFill="1"/>
    <xf numFmtId="2" fontId="15" fillId="3" borderId="15" xfId="26" applyNumberFormat="1" applyFont="1" applyFill="1" applyBorder="1" applyAlignment="1">
      <alignment horizontal="center" vertical="center" wrapText="1"/>
    </xf>
    <xf numFmtId="0" fontId="23" fillId="3" borderId="0" xfId="26" applyFont="1" applyFill="1" applyAlignment="1">
      <alignment horizontal="center" vertical="center"/>
    </xf>
    <xf numFmtId="1" fontId="23" fillId="3" borderId="17" xfId="16" applyNumberFormat="1" applyFont="1" applyFill="1" applyBorder="1" applyAlignment="1">
      <alignment horizontal="center" vertical="center"/>
    </xf>
    <xf numFmtId="3" fontId="23" fillId="3" borderId="17" xfId="16" applyNumberFormat="1" applyFont="1" applyFill="1" applyBorder="1" applyAlignment="1">
      <alignment horizontal="center" vertical="center"/>
    </xf>
    <xf numFmtId="1" fontId="15" fillId="2" borderId="17" xfId="6" applyNumberFormat="1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5" fontId="15" fillId="2" borderId="17" xfId="6" applyNumberFormat="1" applyFont="1" applyFill="1" applyBorder="1" applyAlignment="1">
      <alignment horizontal="center" vertical="center" wrapText="1"/>
    </xf>
    <xf numFmtId="0" fontId="23" fillId="3" borderId="17" xfId="26" applyFont="1" applyFill="1" applyBorder="1" applyAlignment="1">
      <alignment horizontal="center" vertical="center" wrapText="1"/>
    </xf>
    <xf numFmtId="1" fontId="15" fillId="0" borderId="17" xfId="16" applyNumberFormat="1" applyFont="1" applyBorder="1" applyAlignment="1">
      <alignment horizontal="center"/>
    </xf>
    <xf numFmtId="1" fontId="15" fillId="0" borderId="17" xfId="16" applyNumberFormat="1" applyFont="1" applyBorder="1" applyAlignment="1">
      <alignment horizontal="center" vertical="top"/>
    </xf>
    <xf numFmtId="2" fontId="15" fillId="0" borderId="17" xfId="16" applyNumberFormat="1" applyFont="1" applyBorder="1" applyAlignment="1">
      <alignment horizontal="center" vertical="top"/>
    </xf>
    <xf numFmtId="0" fontId="15" fillId="0" borderId="17" xfId="16" applyFont="1" applyBorder="1" applyAlignment="1">
      <alignment horizontal="center" vertical="top"/>
    </xf>
    <xf numFmtId="165" fontId="15" fillId="0" borderId="17" xfId="16" applyNumberFormat="1" applyFont="1" applyBorder="1" applyAlignment="1">
      <alignment horizontal="center" vertical="top"/>
    </xf>
    <xf numFmtId="166" fontId="15" fillId="0" borderId="17" xfId="16" applyNumberFormat="1" applyFont="1" applyBorder="1" applyAlignment="1">
      <alignment horizontal="center"/>
    </xf>
    <xf numFmtId="3" fontId="15" fillId="0" borderId="17" xfId="16" applyNumberFormat="1" applyFont="1" applyBorder="1" applyAlignment="1">
      <alignment horizontal="center"/>
    </xf>
    <xf numFmtId="2" fontId="15" fillId="0" borderId="17" xfId="16" applyNumberFormat="1" applyFont="1" applyBorder="1" applyAlignment="1">
      <alignment horizontal="center" vertical="center" wrapText="1"/>
    </xf>
    <xf numFmtId="1" fontId="15" fillId="0" borderId="17" xfId="16" applyNumberFormat="1" applyFont="1" applyBorder="1" applyAlignment="1">
      <alignment horizontal="center" vertical="center" wrapText="1"/>
    </xf>
    <xf numFmtId="3" fontId="15" fillId="0" borderId="17" xfId="16" applyNumberFormat="1" applyFont="1" applyBorder="1" applyAlignment="1">
      <alignment horizontal="center" vertical="center" wrapText="1"/>
    </xf>
    <xf numFmtId="4" fontId="15" fillId="0" borderId="17" xfId="16" applyNumberFormat="1" applyFont="1" applyBorder="1" applyAlignment="1">
      <alignment horizontal="center" vertical="center" wrapText="1"/>
    </xf>
    <xf numFmtId="9" fontId="15" fillId="0" borderId="17" xfId="44" applyFont="1" applyFill="1" applyBorder="1" applyAlignment="1">
      <alignment horizontal="center"/>
    </xf>
    <xf numFmtId="9" fontId="15" fillId="3" borderId="17" xfId="42" applyFont="1" applyFill="1" applyBorder="1" applyAlignment="1">
      <alignment horizontal="right"/>
    </xf>
    <xf numFmtId="9" fontId="15" fillId="3" borderId="0" xfId="42" applyFont="1" applyFill="1"/>
    <xf numFmtId="9" fontId="15" fillId="3" borderId="17" xfId="42" applyFont="1" applyFill="1" applyBorder="1" applyAlignment="1">
      <alignment horizontal="center"/>
    </xf>
    <xf numFmtId="9" fontId="15" fillId="0" borderId="17" xfId="42" applyFont="1" applyFill="1" applyBorder="1" applyAlignment="1">
      <alignment horizontal="center"/>
    </xf>
    <xf numFmtId="165" fontId="15" fillId="3" borderId="17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2" fontId="16" fillId="3" borderId="17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5" fillId="3" borderId="17" xfId="1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vertical="center" wrapText="1"/>
    </xf>
    <xf numFmtId="0" fontId="16" fillId="3" borderId="17" xfId="10" applyFont="1" applyFill="1" applyBorder="1" applyAlignment="1">
      <alignment horizontal="center" vertical="center" wrapText="1"/>
    </xf>
    <xf numFmtId="2" fontId="23" fillId="3" borderId="17" xfId="0" applyNumberFormat="1" applyFont="1" applyFill="1" applyBorder="1" applyAlignment="1">
      <alignment horizontal="right" vertical="top"/>
    </xf>
    <xf numFmtId="2" fontId="22" fillId="3" borderId="17" xfId="0" applyNumberFormat="1" applyFont="1" applyFill="1" applyBorder="1" applyAlignment="1">
      <alignment horizontal="right" vertical="top"/>
    </xf>
    <xf numFmtId="0" fontId="17" fillId="4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23" fillId="3" borderId="0" xfId="0" applyFont="1" applyFill="1"/>
    <xf numFmtId="0" fontId="23" fillId="4" borderId="0" xfId="0" applyFont="1" applyFill="1" applyAlignment="1">
      <alignment horizontal="right"/>
    </xf>
    <xf numFmtId="0" fontId="27" fillId="3" borderId="0" xfId="0" applyFont="1" applyFill="1"/>
    <xf numFmtId="0" fontId="23" fillId="3" borderId="0" xfId="0" applyFont="1" applyFill="1" applyAlignment="1">
      <alignment vertical="center" wrapText="1"/>
    </xf>
    <xf numFmtId="0" fontId="23" fillId="3" borderId="0" xfId="7" applyFont="1" applyFill="1"/>
    <xf numFmtId="0" fontId="22" fillId="3" borderId="12" xfId="7" applyFont="1" applyFill="1" applyBorder="1" applyAlignment="1">
      <alignment horizontal="center" vertical="center"/>
    </xf>
    <xf numFmtId="0" fontId="22" fillId="3" borderId="12" xfId="7" applyFont="1" applyFill="1" applyBorder="1" applyAlignment="1">
      <alignment horizontal="center" vertical="center" wrapText="1"/>
    </xf>
    <xf numFmtId="0" fontId="23" fillId="3" borderId="17" xfId="7" applyFont="1" applyFill="1" applyBorder="1"/>
    <xf numFmtId="0" fontId="22" fillId="3" borderId="17" xfId="7" applyFont="1" applyFill="1" applyBorder="1"/>
    <xf numFmtId="0" fontId="23" fillId="3" borderId="17" xfId="0" applyFont="1" applyFill="1" applyBorder="1"/>
    <xf numFmtId="2" fontId="23" fillId="3" borderId="17" xfId="0" applyNumberFormat="1" applyFont="1" applyFill="1" applyBorder="1"/>
    <xf numFmtId="0" fontId="22" fillId="3" borderId="17" xfId="0" applyFont="1" applyFill="1" applyBorder="1"/>
    <xf numFmtId="0" fontId="22" fillId="3" borderId="11" xfId="16" applyFont="1" applyFill="1" applyBorder="1" applyAlignment="1">
      <alignment vertical="center"/>
    </xf>
    <xf numFmtId="0" fontId="22" fillId="3" borderId="14" xfId="16" applyFont="1" applyFill="1" applyBorder="1" applyAlignment="1">
      <alignment vertical="center"/>
    </xf>
    <xf numFmtId="0" fontId="25" fillId="3" borderId="11" xfId="26" applyFont="1" applyFill="1" applyBorder="1" applyAlignment="1">
      <alignment horizontal="center" vertical="center"/>
    </xf>
    <xf numFmtId="0" fontId="25" fillId="3" borderId="13" xfId="26" applyFont="1" applyFill="1" applyBorder="1" applyAlignment="1">
      <alignment horizontal="center" vertical="center"/>
    </xf>
    <xf numFmtId="0" fontId="25" fillId="3" borderId="14" xfId="26" applyFont="1" applyFill="1" applyBorder="1" applyAlignment="1">
      <alignment horizontal="center" vertical="center"/>
    </xf>
    <xf numFmtId="0" fontId="25" fillId="3" borderId="11" xfId="26" applyFont="1" applyFill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 wrapText="1"/>
    </xf>
    <xf numFmtId="0" fontId="25" fillId="3" borderId="14" xfId="26" applyFont="1" applyFill="1" applyBorder="1" applyAlignment="1">
      <alignment horizontal="center" vertical="center" wrapText="1"/>
    </xf>
    <xf numFmtId="1" fontId="25" fillId="3" borderId="11" xfId="16" applyNumberFormat="1" applyFont="1" applyFill="1" applyBorder="1" applyAlignment="1">
      <alignment horizontal="center" vertical="center"/>
    </xf>
    <xf numFmtId="1" fontId="25" fillId="3" borderId="13" xfId="16" applyNumberFormat="1" applyFont="1" applyFill="1" applyBorder="1" applyAlignment="1">
      <alignment horizontal="center" vertical="center"/>
    </xf>
    <xf numFmtId="1" fontId="25" fillId="3" borderId="14" xfId="16" applyNumberFormat="1" applyFont="1" applyFill="1" applyBorder="1" applyAlignment="1">
      <alignment horizontal="center" vertical="center"/>
    </xf>
    <xf numFmtId="0" fontId="22" fillId="3" borderId="0" xfId="26" applyFont="1" applyFill="1" applyAlignment="1">
      <alignment horizontal="center" vertical="center" wrapText="1"/>
    </xf>
    <xf numFmtId="0" fontId="23" fillId="3" borderId="9" xfId="16" applyFont="1" applyFill="1" applyBorder="1" applyAlignment="1">
      <alignment horizontal="center" vertical="center" wrapText="1"/>
    </xf>
    <xf numFmtId="0" fontId="23" fillId="3" borderId="5" xfId="16" applyFont="1" applyFill="1" applyBorder="1" applyAlignment="1">
      <alignment horizontal="center" vertical="center" wrapText="1"/>
    </xf>
    <xf numFmtId="0" fontId="23" fillId="3" borderId="17" xfId="26" applyFont="1" applyFill="1" applyBorder="1" applyAlignment="1">
      <alignment horizontal="center" vertical="center" wrapText="1"/>
    </xf>
    <xf numFmtId="0" fontId="23" fillId="3" borderId="18" xfId="16" applyFont="1" applyFill="1" applyBorder="1" applyAlignment="1">
      <alignment horizontal="center" vertical="center" wrapText="1"/>
    </xf>
    <xf numFmtId="0" fontId="23" fillId="3" borderId="6" xfId="16" applyFont="1" applyFill="1" applyBorder="1" applyAlignment="1">
      <alignment horizontal="center" vertical="center" wrapText="1"/>
    </xf>
    <xf numFmtId="0" fontId="16" fillId="3" borderId="17" xfId="39" applyFont="1" applyFill="1" applyBorder="1"/>
    <xf numFmtId="0" fontId="16" fillId="3" borderId="17" xfId="39" applyFont="1" applyFill="1" applyBorder="1" applyAlignment="1">
      <alignment indent="1"/>
    </xf>
    <xf numFmtId="0" fontId="15" fillId="3" borderId="17" xfId="39" applyFont="1" applyFill="1" applyBorder="1" applyAlignment="1">
      <alignment horizontal="center" vertical="center" wrapText="1"/>
    </xf>
    <xf numFmtId="0" fontId="15" fillId="3" borderId="12" xfId="39" applyFont="1" applyFill="1" applyBorder="1" applyAlignment="1">
      <alignment horizontal="center" vertical="center" wrapText="1"/>
    </xf>
    <xf numFmtId="0" fontId="15" fillId="3" borderId="5" xfId="39" applyFont="1" applyFill="1" applyBorder="1" applyAlignment="1">
      <alignment horizontal="center" vertical="center" wrapText="1"/>
    </xf>
    <xf numFmtId="0" fontId="15" fillId="3" borderId="6" xfId="39" applyFont="1" applyFill="1" applyBorder="1" applyAlignment="1">
      <alignment horizontal="center" vertical="center" wrapText="1"/>
    </xf>
    <xf numFmtId="0" fontId="16" fillId="3" borderId="0" xfId="26" applyFont="1" applyFill="1" applyAlignment="1">
      <alignment horizontal="center" vertical="center" wrapText="1"/>
    </xf>
    <xf numFmtId="0" fontId="23" fillId="3" borderId="10" xfId="26" applyFont="1" applyFill="1" applyBorder="1" applyAlignment="1">
      <alignment horizontal="center" vertical="center" wrapText="1"/>
    </xf>
    <xf numFmtId="0" fontId="23" fillId="3" borderId="17" xfId="26" applyFont="1" applyFill="1" applyBorder="1" applyAlignment="1">
      <alignment horizontal="right" vertical="top"/>
    </xf>
    <xf numFmtId="0" fontId="23" fillId="3" borderId="17" xfId="26" applyFont="1" applyFill="1" applyBorder="1" applyAlignment="1">
      <alignment horizontal="center" vertical="top"/>
    </xf>
    <xf numFmtId="0" fontId="23" fillId="3" borderId="17" xfId="26" applyFont="1" applyFill="1" applyBorder="1" applyAlignment="1">
      <alignment horizontal="center"/>
    </xf>
    <xf numFmtId="0" fontId="23" fillId="3" borderId="12" xfId="26" applyFont="1" applyFill="1" applyBorder="1" applyAlignment="1">
      <alignment horizontal="center" vertical="center" wrapText="1"/>
    </xf>
    <xf numFmtId="0" fontId="23" fillId="3" borderId="5" xfId="26" applyFont="1" applyFill="1" applyBorder="1" applyAlignment="1">
      <alignment horizontal="center" vertical="center" wrapText="1"/>
    </xf>
    <xf numFmtId="0" fontId="23" fillId="3" borderId="11" xfId="26" applyFont="1" applyFill="1" applyBorder="1" applyAlignment="1">
      <alignment horizontal="center" vertical="center" wrapText="1"/>
    </xf>
    <xf numFmtId="0" fontId="23" fillId="3" borderId="13" xfId="26" applyFont="1" applyFill="1" applyBorder="1" applyAlignment="1">
      <alignment horizontal="center" vertical="center" wrapText="1"/>
    </xf>
    <xf numFmtId="0" fontId="23" fillId="3" borderId="14" xfId="26" applyFont="1" applyFill="1" applyBorder="1" applyAlignment="1">
      <alignment horizontal="center" vertical="center" wrapText="1"/>
    </xf>
    <xf numFmtId="0" fontId="15" fillId="3" borderId="15" xfId="26" applyFont="1" applyFill="1" applyBorder="1" applyAlignment="1">
      <alignment horizontal="center"/>
    </xf>
    <xf numFmtId="0" fontId="16" fillId="3" borderId="0" xfId="1" applyFont="1" applyFill="1" applyAlignment="1">
      <alignment horizontal="center" vertical="center" wrapText="1"/>
    </xf>
    <xf numFmtId="0" fontId="15" fillId="3" borderId="15" xfId="1" applyFont="1" applyFill="1" applyBorder="1" applyAlignment="1">
      <alignment horizontal="left"/>
    </xf>
    <xf numFmtId="0" fontId="15" fillId="3" borderId="0" xfId="26" applyFont="1" applyFill="1" applyAlignment="1">
      <alignment horizontal="center"/>
    </xf>
    <xf numFmtId="0" fontId="15" fillId="3" borderId="9" xfId="26" applyFont="1" applyFill="1" applyBorder="1" applyAlignment="1">
      <alignment horizontal="center" vertical="center" wrapText="1"/>
    </xf>
    <xf numFmtId="0" fontId="15" fillId="3" borderId="6" xfId="26" applyFont="1" applyFill="1" applyBorder="1" applyAlignment="1">
      <alignment horizontal="center" vertical="center" wrapText="1"/>
    </xf>
    <xf numFmtId="0" fontId="15" fillId="3" borderId="8" xfId="26" applyFont="1" applyFill="1" applyBorder="1" applyAlignment="1">
      <alignment horizontal="center" vertical="center" wrapText="1"/>
    </xf>
    <xf numFmtId="0" fontId="15" fillId="3" borderId="7" xfId="26" applyFont="1" applyFill="1" applyBorder="1" applyAlignment="1">
      <alignment horizontal="center" vertical="center" wrapText="1"/>
    </xf>
    <xf numFmtId="0" fontId="15" fillId="3" borderId="5" xfId="26" applyFont="1" applyFill="1" applyBorder="1" applyAlignment="1">
      <alignment horizontal="center" vertical="center" wrapText="1"/>
    </xf>
    <xf numFmtId="0" fontId="15" fillId="3" borderId="15" xfId="26" applyFont="1" applyFill="1" applyBorder="1" applyAlignment="1">
      <alignment horizontal="center" vertical="center" wrapText="1"/>
    </xf>
    <xf numFmtId="9" fontId="15" fillId="3" borderId="15" xfId="26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0" xfId="7" applyFont="1" applyFill="1" applyAlignment="1">
      <alignment horizontal="left" vertical="center" wrapText="1"/>
    </xf>
    <xf numFmtId="2" fontId="22" fillId="3" borderId="17" xfId="0" applyNumberFormat="1" applyFont="1" applyFill="1" applyBorder="1" applyAlignment="1">
      <alignment horizontal="center" vertical="center"/>
    </xf>
    <xf numFmtId="0" fontId="16" fillId="4" borderId="1" xfId="6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/>
    </xf>
  </cellXfs>
  <cellStyles count="45">
    <cellStyle name="Обычный" xfId="0" builtinId="0"/>
    <cellStyle name="Обычный 10" xfId="26"/>
    <cellStyle name="Обычный 11" xfId="38"/>
    <cellStyle name="Обычный 12" xfId="40"/>
    <cellStyle name="Обычный 13" xfId="43"/>
    <cellStyle name="Обычный 2" xfId="1"/>
    <cellStyle name="Обычный 2 2" xfId="2"/>
    <cellStyle name="Обычный 2 3" xfId="3"/>
    <cellStyle name="Обычный 2 3 2" xfId="21"/>
    <cellStyle name="Обычный 2 3 2 2" xfId="27"/>
    <cellStyle name="Обычный 3" xfId="4"/>
    <cellStyle name="Обычный 3 2" xfId="5"/>
    <cellStyle name="Обычный 3 2 2" xfId="22"/>
    <cellStyle name="Обычный 3 3" xfId="6"/>
    <cellStyle name="Обычный 4" xfId="15"/>
    <cellStyle name="Обычный 4 2" xfId="28"/>
    <cellStyle name="Обычный 5" xfId="17"/>
    <cellStyle name="Обычный 5 2" xfId="29"/>
    <cellStyle name="Обычный 6" xfId="7"/>
    <cellStyle name="Обычный 6 2" xfId="8"/>
    <cellStyle name="Обычный 6 3" xfId="30"/>
    <cellStyle name="Обычный 7" xfId="9"/>
    <cellStyle name="Обычный 8" xfId="18"/>
    <cellStyle name="Обычный 8 2" xfId="31"/>
    <cellStyle name="Обычный 9" xfId="19"/>
    <cellStyle name="Обычный 9 2" xfId="25"/>
    <cellStyle name="Обычный 9 3" xfId="37"/>
    <cellStyle name="Обычный_Лист1" xfId="10"/>
    <cellStyle name="Обычный_Лист1 2" xfId="16"/>
    <cellStyle name="Обычный_Лист2" xfId="39"/>
    <cellStyle name="Обычный_Расчет ХЭХ" xfId="32"/>
    <cellStyle name="Процентный" xfId="42" builtinId="5"/>
    <cellStyle name="Процентный 2" xfId="11"/>
    <cellStyle name="Процентный 2 2" xfId="23"/>
    <cellStyle name="Процентный 3" xfId="12"/>
    <cellStyle name="Процентный 3 2" xfId="33"/>
    <cellStyle name="Процентный 4" xfId="13"/>
    <cellStyle name="Процентный 5" xfId="20"/>
    <cellStyle name="Процентный 5 2" xfId="34"/>
    <cellStyle name="Процентный 6" xfId="35"/>
    <cellStyle name="Процентный 7" xfId="41"/>
    <cellStyle name="Процентный 8" xfId="44"/>
    <cellStyle name="Финансовый 2" xfId="14"/>
    <cellStyle name="Финансовый 2 2" xfId="24"/>
    <cellStyle name="Финансовый 2 2 2" xfId="3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305841</xdr:colOff>
      <xdr:row>5</xdr:row>
      <xdr:rowOff>47626</xdr:rowOff>
    </xdr:from>
    <xdr:to>
      <xdr:col>16</xdr:col>
      <xdr:colOff>514349</xdr:colOff>
      <xdr:row>44</xdr:row>
      <xdr:rowOff>32782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432054" y="-297412"/>
          <a:ext cx="5557281" cy="76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tabSelected="1" topLeftCell="A4" workbookViewId="0">
      <selection activeCell="F18" sqref="F18"/>
    </sheetView>
  </sheetViews>
  <sheetFormatPr defaultRowHeight="11.2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612"/>
  <sheetViews>
    <sheetView view="pageBreakPreview" zoomScale="60" zoomScaleNormal="100" workbookViewId="0">
      <selection activeCell="D9" sqref="D9"/>
    </sheetView>
  </sheetViews>
  <sheetFormatPr defaultColWidth="10.6640625" defaultRowHeight="16.5" x14ac:dyDescent="0.2"/>
  <cols>
    <col min="1" max="1" width="16" style="35" bestFit="1" customWidth="1"/>
    <col min="2" max="2" width="37.83203125" style="35" customWidth="1"/>
    <col min="3" max="3" width="17.83203125" style="35" bestFit="1" customWidth="1"/>
    <col min="4" max="4" width="45.5" style="34" customWidth="1"/>
    <col min="5" max="5" width="10.6640625" style="35" customWidth="1"/>
    <col min="6" max="6" width="43.6640625" style="34" customWidth="1"/>
    <col min="7" max="7" width="17.83203125" style="35" bestFit="1" customWidth="1"/>
    <col min="8" max="16384" width="10.6640625" style="35"/>
  </cols>
  <sheetData>
    <row r="1" spans="1:7" x14ac:dyDescent="0.3">
      <c r="A1" s="36"/>
      <c r="C1" s="117"/>
      <c r="E1" s="36"/>
      <c r="F1" s="36"/>
      <c r="G1" s="51" t="s">
        <v>266</v>
      </c>
    </row>
    <row r="2" spans="1:7" x14ac:dyDescent="0.2">
      <c r="A2" s="180" t="s">
        <v>271</v>
      </c>
      <c r="B2" s="180"/>
      <c r="C2" s="180"/>
      <c r="D2" s="180"/>
      <c r="E2" s="180"/>
      <c r="F2" s="180"/>
      <c r="G2" s="180"/>
    </row>
    <row r="3" spans="1:7" x14ac:dyDescent="0.2">
      <c r="A3" s="62"/>
      <c r="B3" s="37" t="s">
        <v>498</v>
      </c>
      <c r="C3" s="117"/>
      <c r="E3" s="68"/>
      <c r="F3" s="180" t="s">
        <v>643</v>
      </c>
      <c r="G3" s="180"/>
    </row>
    <row r="4" spans="1:7" x14ac:dyDescent="0.2">
      <c r="A4" s="63"/>
      <c r="B4" s="38"/>
      <c r="C4" s="117"/>
      <c r="E4" s="68"/>
      <c r="F4" s="39"/>
      <c r="G4" s="117"/>
    </row>
    <row r="5" spans="1:7" x14ac:dyDescent="0.2">
      <c r="A5" s="181" t="s">
        <v>15</v>
      </c>
      <c r="B5" s="181" t="s">
        <v>16</v>
      </c>
      <c r="C5" s="181" t="s">
        <v>17</v>
      </c>
      <c r="D5" s="183" t="s">
        <v>186</v>
      </c>
      <c r="E5" s="40"/>
      <c r="F5" s="184" t="s">
        <v>16</v>
      </c>
      <c r="G5" s="181" t="s">
        <v>17</v>
      </c>
    </row>
    <row r="6" spans="1:7" x14ac:dyDescent="0.2">
      <c r="A6" s="182"/>
      <c r="B6" s="182"/>
      <c r="C6" s="182"/>
      <c r="D6" s="183"/>
      <c r="E6" s="41"/>
      <c r="F6" s="185"/>
      <c r="G6" s="182"/>
    </row>
    <row r="7" spans="1:7" x14ac:dyDescent="0.2">
      <c r="A7" s="177" t="s">
        <v>187</v>
      </c>
      <c r="B7" s="178"/>
      <c r="C7" s="179"/>
      <c r="D7" s="64"/>
      <c r="E7" s="41"/>
      <c r="F7" s="177" t="s">
        <v>187</v>
      </c>
      <c r="G7" s="179"/>
    </row>
    <row r="8" spans="1:7" x14ac:dyDescent="0.2">
      <c r="A8" s="174" t="s">
        <v>0</v>
      </c>
      <c r="B8" s="175"/>
      <c r="C8" s="176"/>
      <c r="D8" s="64"/>
      <c r="E8" s="41"/>
      <c r="F8" s="174" t="s">
        <v>0</v>
      </c>
      <c r="G8" s="176"/>
    </row>
    <row r="9" spans="1:7" ht="49.5" x14ac:dyDescent="0.2">
      <c r="A9" s="65">
        <v>3</v>
      </c>
      <c r="B9" s="66" t="s">
        <v>272</v>
      </c>
      <c r="C9" s="118">
        <v>70</v>
      </c>
      <c r="D9" s="64" t="s">
        <v>462</v>
      </c>
      <c r="E9" s="41"/>
      <c r="F9" s="66" t="s">
        <v>190</v>
      </c>
      <c r="G9" s="118">
        <v>15</v>
      </c>
    </row>
    <row r="10" spans="1:7" ht="49.5" x14ac:dyDescent="0.2">
      <c r="A10" s="65">
        <v>33</v>
      </c>
      <c r="B10" s="66" t="s">
        <v>499</v>
      </c>
      <c r="C10" s="118">
        <v>255</v>
      </c>
      <c r="D10" s="64" t="s">
        <v>463</v>
      </c>
      <c r="E10" s="41"/>
      <c r="F10" s="66" t="s">
        <v>459</v>
      </c>
      <c r="G10" s="118">
        <v>250</v>
      </c>
    </row>
    <row r="11" spans="1:7" x14ac:dyDescent="0.2">
      <c r="A11" s="65"/>
      <c r="B11" s="66"/>
      <c r="C11" s="118"/>
      <c r="D11" s="64"/>
      <c r="E11" s="41"/>
      <c r="F11" s="66" t="s">
        <v>228</v>
      </c>
      <c r="G11" s="118">
        <v>70</v>
      </c>
    </row>
    <row r="12" spans="1:7" ht="66" x14ac:dyDescent="0.2">
      <c r="A12" s="65">
        <v>73</v>
      </c>
      <c r="B12" s="66" t="s">
        <v>273</v>
      </c>
      <c r="C12" s="118">
        <v>212</v>
      </c>
      <c r="D12" s="64" t="s">
        <v>464</v>
      </c>
      <c r="E12" s="41"/>
      <c r="F12" s="66" t="s">
        <v>169</v>
      </c>
      <c r="G12" s="118">
        <v>200</v>
      </c>
    </row>
    <row r="13" spans="1:7" x14ac:dyDescent="0.2">
      <c r="A13" s="65">
        <v>90</v>
      </c>
      <c r="B13" s="66" t="s">
        <v>274</v>
      </c>
      <c r="C13" s="118">
        <v>40</v>
      </c>
      <c r="D13" s="64"/>
      <c r="E13" s="43"/>
      <c r="F13" s="66" t="s">
        <v>274</v>
      </c>
      <c r="G13" s="118">
        <v>50</v>
      </c>
    </row>
    <row r="14" spans="1:7" x14ac:dyDescent="0.2">
      <c r="A14" s="65"/>
      <c r="B14" s="66"/>
      <c r="C14" s="118"/>
      <c r="D14" s="64"/>
      <c r="E14" s="43"/>
      <c r="F14" s="42"/>
      <c r="G14" s="118"/>
    </row>
    <row r="15" spans="1:7" x14ac:dyDescent="0.2">
      <c r="A15" s="65"/>
      <c r="B15" s="66"/>
      <c r="C15" s="118"/>
      <c r="D15" s="64"/>
      <c r="E15" s="43"/>
      <c r="F15" s="42"/>
      <c r="G15" s="118"/>
    </row>
    <row r="16" spans="1:7" x14ac:dyDescent="0.2">
      <c r="A16" s="65"/>
      <c r="B16" s="66"/>
      <c r="C16" s="118"/>
      <c r="D16" s="64"/>
      <c r="E16" s="43"/>
      <c r="F16" s="42"/>
      <c r="G16" s="118"/>
    </row>
    <row r="17" spans="1:7" x14ac:dyDescent="0.2">
      <c r="A17" s="169" t="s">
        <v>166</v>
      </c>
      <c r="B17" s="170"/>
      <c r="C17" s="118">
        <f>SUM(C9:C16)</f>
        <v>577</v>
      </c>
      <c r="D17" s="64"/>
      <c r="E17" s="43"/>
      <c r="F17" s="44" t="s">
        <v>166</v>
      </c>
      <c r="G17" s="118">
        <f>SUM(G9:G16)</f>
        <v>585</v>
      </c>
    </row>
    <row r="18" spans="1:7" x14ac:dyDescent="0.2">
      <c r="A18" s="67"/>
      <c r="B18" s="67"/>
      <c r="C18" s="118"/>
      <c r="D18" s="64"/>
      <c r="E18" s="43"/>
      <c r="F18" s="174" t="s">
        <v>145</v>
      </c>
      <c r="G18" s="176"/>
    </row>
    <row r="19" spans="1:7" x14ac:dyDescent="0.2">
      <c r="A19" s="67"/>
      <c r="B19" s="67"/>
      <c r="C19" s="118"/>
      <c r="D19" s="64"/>
      <c r="E19" s="43"/>
      <c r="F19" s="42" t="s">
        <v>191</v>
      </c>
      <c r="G19" s="118">
        <v>150</v>
      </c>
    </row>
    <row r="20" spans="1:7" ht="33" x14ac:dyDescent="0.2">
      <c r="A20" s="67"/>
      <c r="B20" s="67"/>
      <c r="C20" s="118"/>
      <c r="D20" s="64"/>
      <c r="E20" s="43"/>
      <c r="F20" s="42" t="s">
        <v>192</v>
      </c>
      <c r="G20" s="118">
        <v>30</v>
      </c>
    </row>
    <row r="21" spans="1:7" x14ac:dyDescent="0.2">
      <c r="A21" s="67"/>
      <c r="B21" s="67"/>
      <c r="C21" s="118"/>
      <c r="D21" s="64"/>
      <c r="E21" s="43"/>
      <c r="F21" s="42"/>
      <c r="G21" s="118"/>
    </row>
    <row r="22" spans="1:7" x14ac:dyDescent="0.2">
      <c r="A22" s="67"/>
      <c r="B22" s="67"/>
      <c r="C22" s="118"/>
      <c r="D22" s="64"/>
      <c r="E22" s="43"/>
      <c r="F22" s="45" t="s">
        <v>146</v>
      </c>
      <c r="G22" s="118">
        <f>SUM(G19:G21)</f>
        <v>180</v>
      </c>
    </row>
    <row r="23" spans="1:7" x14ac:dyDescent="0.2">
      <c r="A23" s="174" t="s">
        <v>11</v>
      </c>
      <c r="B23" s="175"/>
      <c r="C23" s="176"/>
      <c r="D23" s="64"/>
      <c r="E23" s="40"/>
      <c r="F23" s="174" t="s">
        <v>11</v>
      </c>
      <c r="G23" s="176"/>
    </row>
    <row r="24" spans="1:7" ht="33" x14ac:dyDescent="0.2">
      <c r="A24" s="65">
        <v>5</v>
      </c>
      <c r="B24" s="66" t="s">
        <v>275</v>
      </c>
      <c r="C24" s="118">
        <v>100</v>
      </c>
      <c r="D24" s="64"/>
      <c r="E24" s="40"/>
      <c r="F24" s="66" t="s">
        <v>275</v>
      </c>
      <c r="G24" s="118">
        <v>100</v>
      </c>
    </row>
    <row r="25" spans="1:7" ht="49.5" x14ac:dyDescent="0.2">
      <c r="A25" s="65">
        <v>28</v>
      </c>
      <c r="B25" s="66" t="s">
        <v>500</v>
      </c>
      <c r="C25" s="118">
        <v>285</v>
      </c>
      <c r="D25" s="64" t="s">
        <v>465</v>
      </c>
      <c r="E25" s="41"/>
      <c r="F25" s="66" t="s">
        <v>529</v>
      </c>
      <c r="G25" s="118">
        <v>260</v>
      </c>
    </row>
    <row r="26" spans="1:7" ht="132" x14ac:dyDescent="0.2">
      <c r="A26" s="65">
        <v>41</v>
      </c>
      <c r="B26" s="66" t="s">
        <v>276</v>
      </c>
      <c r="C26" s="118">
        <v>300</v>
      </c>
      <c r="D26" s="64" t="s">
        <v>460</v>
      </c>
      <c r="E26" s="41"/>
      <c r="F26" s="66" t="s">
        <v>521</v>
      </c>
      <c r="G26" s="118">
        <v>120</v>
      </c>
    </row>
    <row r="27" spans="1:7" x14ac:dyDescent="0.2">
      <c r="A27" s="65"/>
      <c r="B27" s="66"/>
      <c r="C27" s="118"/>
      <c r="D27" s="64"/>
      <c r="E27" s="41"/>
      <c r="F27" s="66" t="s">
        <v>172</v>
      </c>
      <c r="G27" s="118">
        <v>180</v>
      </c>
    </row>
    <row r="28" spans="1:7" ht="66" x14ac:dyDescent="0.2">
      <c r="A28" s="65">
        <v>66</v>
      </c>
      <c r="B28" s="66" t="s">
        <v>277</v>
      </c>
      <c r="C28" s="118">
        <v>200</v>
      </c>
      <c r="D28" s="64" t="s">
        <v>464</v>
      </c>
      <c r="E28" s="41"/>
      <c r="F28" s="66" t="s">
        <v>278</v>
      </c>
      <c r="G28" s="118">
        <v>200</v>
      </c>
    </row>
    <row r="29" spans="1:7" x14ac:dyDescent="0.2">
      <c r="A29" s="65">
        <v>89</v>
      </c>
      <c r="B29" s="66" t="s">
        <v>279</v>
      </c>
      <c r="C29" s="118">
        <v>60</v>
      </c>
      <c r="D29" s="64" t="s">
        <v>280</v>
      </c>
      <c r="E29" s="41"/>
      <c r="F29" s="66" t="s">
        <v>274</v>
      </c>
      <c r="G29" s="118">
        <v>80</v>
      </c>
    </row>
    <row r="30" spans="1:7" x14ac:dyDescent="0.2">
      <c r="A30" s="65">
        <v>90</v>
      </c>
      <c r="B30" s="66" t="s">
        <v>274</v>
      </c>
      <c r="C30" s="118">
        <v>50</v>
      </c>
      <c r="D30" s="64"/>
      <c r="E30" s="41"/>
      <c r="F30" s="66"/>
      <c r="G30" s="118"/>
    </row>
    <row r="31" spans="1:7" x14ac:dyDescent="0.2">
      <c r="A31" s="65"/>
      <c r="B31" s="66"/>
      <c r="C31" s="118"/>
      <c r="D31" s="64"/>
      <c r="E31" s="41"/>
      <c r="F31" s="66"/>
      <c r="G31" s="118"/>
    </row>
    <row r="32" spans="1:7" x14ac:dyDescent="0.2">
      <c r="A32" s="65"/>
      <c r="B32" s="66"/>
      <c r="C32" s="118"/>
      <c r="D32" s="64"/>
      <c r="E32" s="41"/>
      <c r="F32" s="42"/>
      <c r="G32" s="118"/>
    </row>
    <row r="33" spans="1:7" x14ac:dyDescent="0.2">
      <c r="A33" s="169" t="s">
        <v>35</v>
      </c>
      <c r="B33" s="170"/>
      <c r="C33" s="118">
        <f>SUM(C24:C32)</f>
        <v>995</v>
      </c>
      <c r="D33" s="64"/>
      <c r="E33" s="41"/>
      <c r="F33" s="44" t="s">
        <v>35</v>
      </c>
      <c r="G33" s="118">
        <f>SUM(G24:G32)</f>
        <v>940</v>
      </c>
    </row>
    <row r="34" spans="1:7" x14ac:dyDescent="0.2">
      <c r="A34" s="171" t="s">
        <v>180</v>
      </c>
      <c r="B34" s="172"/>
      <c r="C34" s="173"/>
      <c r="D34" s="64"/>
      <c r="E34" s="43"/>
      <c r="F34" s="171" t="s">
        <v>180</v>
      </c>
      <c r="G34" s="173"/>
    </row>
    <row r="35" spans="1:7" x14ac:dyDescent="0.2">
      <c r="A35" s="65">
        <v>94</v>
      </c>
      <c r="B35" s="66" t="s">
        <v>281</v>
      </c>
      <c r="C35" s="118">
        <v>20</v>
      </c>
      <c r="D35" s="64" t="s">
        <v>280</v>
      </c>
      <c r="E35" s="40"/>
      <c r="F35" s="42"/>
      <c r="G35" s="118"/>
    </row>
    <row r="36" spans="1:7" ht="33" x14ac:dyDescent="0.2">
      <c r="A36" s="65">
        <v>78</v>
      </c>
      <c r="B36" s="66" t="s">
        <v>282</v>
      </c>
      <c r="C36" s="118">
        <v>200</v>
      </c>
      <c r="D36" s="64" t="s">
        <v>466</v>
      </c>
      <c r="E36" s="41"/>
      <c r="F36" s="42" t="s">
        <v>185</v>
      </c>
      <c r="G36" s="118">
        <v>200</v>
      </c>
    </row>
    <row r="37" spans="1:7" x14ac:dyDescent="0.2">
      <c r="A37" s="65">
        <v>63</v>
      </c>
      <c r="B37" s="66" t="s">
        <v>283</v>
      </c>
      <c r="C37" s="118">
        <v>100</v>
      </c>
      <c r="D37" s="64"/>
      <c r="E37" s="41"/>
      <c r="F37" s="42" t="s">
        <v>191</v>
      </c>
      <c r="G37" s="118">
        <v>150</v>
      </c>
    </row>
    <row r="38" spans="1:7" x14ac:dyDescent="0.2">
      <c r="A38" s="169" t="s">
        <v>195</v>
      </c>
      <c r="B38" s="170"/>
      <c r="C38" s="118">
        <f>SUM(C35:C37)</f>
        <v>320</v>
      </c>
      <c r="D38" s="64"/>
      <c r="E38" s="41"/>
      <c r="F38" s="44" t="s">
        <v>195</v>
      </c>
      <c r="G38" s="118">
        <f>SUM(G36:G37)</f>
        <v>350</v>
      </c>
    </row>
    <row r="39" spans="1:7" x14ac:dyDescent="0.2">
      <c r="A39" s="169" t="s">
        <v>196</v>
      </c>
      <c r="B39" s="170"/>
      <c r="C39" s="119">
        <f>C38+C33+C17</f>
        <v>1892</v>
      </c>
      <c r="D39" s="64"/>
      <c r="E39" s="43"/>
      <c r="F39" s="44" t="s">
        <v>196</v>
      </c>
      <c r="G39" s="119">
        <f>G38+G33+G22+G17</f>
        <v>2055</v>
      </c>
    </row>
    <row r="40" spans="1:7" x14ac:dyDescent="0.2">
      <c r="A40" s="177" t="s">
        <v>197</v>
      </c>
      <c r="B40" s="178"/>
      <c r="C40" s="179"/>
      <c r="D40" s="64"/>
      <c r="E40" s="41"/>
      <c r="F40" s="177" t="s">
        <v>197</v>
      </c>
      <c r="G40" s="179"/>
    </row>
    <row r="41" spans="1:7" x14ac:dyDescent="0.2">
      <c r="A41" s="174" t="s">
        <v>0</v>
      </c>
      <c r="B41" s="175"/>
      <c r="C41" s="176"/>
      <c r="D41" s="64"/>
      <c r="E41" s="41"/>
      <c r="F41" s="174" t="s">
        <v>0</v>
      </c>
      <c r="G41" s="176"/>
    </row>
    <row r="42" spans="1:7" x14ac:dyDescent="0.2">
      <c r="A42" s="65">
        <v>15</v>
      </c>
      <c r="B42" s="66" t="s">
        <v>284</v>
      </c>
      <c r="C42" s="118">
        <v>100</v>
      </c>
      <c r="D42" s="64"/>
      <c r="E42" s="43"/>
      <c r="F42" s="66" t="s">
        <v>284</v>
      </c>
      <c r="G42" s="118">
        <v>100</v>
      </c>
    </row>
    <row r="43" spans="1:7" x14ac:dyDescent="0.2">
      <c r="A43" s="65"/>
      <c r="B43" s="66"/>
      <c r="C43" s="118"/>
      <c r="D43" s="64"/>
      <c r="E43" s="43"/>
      <c r="F43" s="66" t="s">
        <v>39</v>
      </c>
      <c r="G43" s="118">
        <v>10</v>
      </c>
    </row>
    <row r="44" spans="1:7" ht="49.5" x14ac:dyDescent="0.2">
      <c r="A44" s="65">
        <v>35</v>
      </c>
      <c r="B44" s="66" t="s">
        <v>285</v>
      </c>
      <c r="C44" s="118">
        <v>155</v>
      </c>
      <c r="D44" s="64" t="s">
        <v>467</v>
      </c>
      <c r="E44" s="43"/>
      <c r="F44" s="66" t="s">
        <v>530</v>
      </c>
      <c r="G44" s="118">
        <v>175</v>
      </c>
    </row>
    <row r="45" spans="1:7" ht="66" x14ac:dyDescent="0.2">
      <c r="A45" s="65">
        <v>76</v>
      </c>
      <c r="B45" s="66" t="s">
        <v>286</v>
      </c>
      <c r="C45" s="118">
        <v>200</v>
      </c>
      <c r="D45" s="64" t="s">
        <v>464</v>
      </c>
      <c r="E45" s="43"/>
      <c r="F45" s="66" t="s">
        <v>287</v>
      </c>
      <c r="G45" s="118">
        <v>200</v>
      </c>
    </row>
    <row r="46" spans="1:7" x14ac:dyDescent="0.2">
      <c r="A46" s="65">
        <v>89</v>
      </c>
      <c r="B46" s="66" t="s">
        <v>279</v>
      </c>
      <c r="C46" s="118">
        <v>60</v>
      </c>
      <c r="D46" s="64" t="s">
        <v>280</v>
      </c>
      <c r="E46" s="43"/>
      <c r="F46" s="66"/>
      <c r="G46" s="118"/>
    </row>
    <row r="47" spans="1:7" x14ac:dyDescent="0.2">
      <c r="A47" s="65">
        <v>90</v>
      </c>
      <c r="B47" s="66" t="s">
        <v>274</v>
      </c>
      <c r="C47" s="118">
        <v>50</v>
      </c>
      <c r="D47" s="64"/>
      <c r="E47" s="43"/>
      <c r="F47" s="66" t="s">
        <v>274</v>
      </c>
      <c r="G47" s="118">
        <v>100</v>
      </c>
    </row>
    <row r="48" spans="1:7" ht="33" x14ac:dyDescent="0.2">
      <c r="A48" s="65">
        <v>63</v>
      </c>
      <c r="B48" s="66" t="s">
        <v>288</v>
      </c>
      <c r="C48" s="118">
        <v>100</v>
      </c>
      <c r="D48" s="64" t="s">
        <v>289</v>
      </c>
      <c r="E48" s="43"/>
      <c r="F48" s="66"/>
      <c r="G48" s="118"/>
    </row>
    <row r="49" spans="1:7" x14ac:dyDescent="0.2">
      <c r="A49" s="169" t="s">
        <v>166</v>
      </c>
      <c r="B49" s="170"/>
      <c r="C49" s="118">
        <f>SUM(C42:C48)</f>
        <v>665</v>
      </c>
      <c r="D49" s="64"/>
      <c r="E49" s="43"/>
      <c r="F49" s="44" t="s">
        <v>166</v>
      </c>
      <c r="G49" s="118">
        <f>SUM(G42:G48)</f>
        <v>585</v>
      </c>
    </row>
    <row r="50" spans="1:7" x14ac:dyDescent="0.2">
      <c r="A50" s="67"/>
      <c r="B50" s="67"/>
      <c r="C50" s="118"/>
      <c r="D50" s="64"/>
      <c r="E50" s="43"/>
      <c r="F50" s="174" t="s">
        <v>145</v>
      </c>
      <c r="G50" s="176"/>
    </row>
    <row r="51" spans="1:7" x14ac:dyDescent="0.2">
      <c r="A51" s="67"/>
      <c r="B51" s="67"/>
      <c r="C51" s="118"/>
      <c r="D51" s="64"/>
      <c r="E51" s="43"/>
      <c r="F51" s="42" t="s">
        <v>191</v>
      </c>
      <c r="G51" s="118">
        <v>150</v>
      </c>
    </row>
    <row r="52" spans="1:7" ht="33" x14ac:dyDescent="0.2">
      <c r="A52" s="67"/>
      <c r="B52" s="67"/>
      <c r="C52" s="118"/>
      <c r="D52" s="64"/>
      <c r="E52" s="43"/>
      <c r="F52" s="42" t="s">
        <v>192</v>
      </c>
      <c r="G52" s="118">
        <v>30</v>
      </c>
    </row>
    <row r="53" spans="1:7" x14ac:dyDescent="0.2">
      <c r="A53" s="67"/>
      <c r="B53" s="67"/>
      <c r="C53" s="118"/>
      <c r="D53" s="64"/>
      <c r="E53" s="43"/>
      <c r="F53" s="42"/>
      <c r="G53" s="118"/>
    </row>
    <row r="54" spans="1:7" x14ac:dyDescent="0.2">
      <c r="A54" s="67"/>
      <c r="B54" s="67"/>
      <c r="C54" s="118"/>
      <c r="D54" s="64"/>
      <c r="E54" s="43"/>
      <c r="F54" s="45" t="s">
        <v>146</v>
      </c>
      <c r="G54" s="118">
        <f>G51+G52</f>
        <v>180</v>
      </c>
    </row>
    <row r="55" spans="1:7" x14ac:dyDescent="0.2">
      <c r="A55" s="174" t="s">
        <v>11</v>
      </c>
      <c r="B55" s="175"/>
      <c r="C55" s="176"/>
      <c r="D55" s="64"/>
      <c r="E55" s="40"/>
      <c r="F55" s="174" t="s">
        <v>11</v>
      </c>
      <c r="G55" s="176"/>
    </row>
    <row r="56" spans="1:7" x14ac:dyDescent="0.2">
      <c r="A56" s="65">
        <v>13</v>
      </c>
      <c r="B56" s="66" t="s">
        <v>193</v>
      </c>
      <c r="C56" s="118">
        <v>100</v>
      </c>
      <c r="D56" s="64"/>
      <c r="E56" s="41"/>
      <c r="F56" s="66" t="s">
        <v>193</v>
      </c>
      <c r="G56" s="118">
        <v>100</v>
      </c>
    </row>
    <row r="57" spans="1:7" ht="33" x14ac:dyDescent="0.2">
      <c r="A57" s="65">
        <v>29</v>
      </c>
      <c r="B57" s="66" t="s">
        <v>290</v>
      </c>
      <c r="C57" s="118">
        <v>250</v>
      </c>
      <c r="D57" s="64"/>
      <c r="E57" s="41"/>
      <c r="F57" s="66" t="s">
        <v>291</v>
      </c>
      <c r="G57" s="118">
        <v>250</v>
      </c>
    </row>
    <row r="58" spans="1:7" ht="66" x14ac:dyDescent="0.2">
      <c r="A58" s="65">
        <v>51</v>
      </c>
      <c r="B58" s="66" t="s">
        <v>292</v>
      </c>
      <c r="C58" s="118">
        <v>105</v>
      </c>
      <c r="D58" s="64" t="s">
        <v>468</v>
      </c>
      <c r="E58" s="41"/>
      <c r="F58" s="66" t="s">
        <v>293</v>
      </c>
      <c r="G58" s="118">
        <v>100</v>
      </c>
    </row>
    <row r="59" spans="1:7" ht="66" x14ac:dyDescent="0.2">
      <c r="A59" s="65">
        <v>62</v>
      </c>
      <c r="B59" s="66" t="s">
        <v>501</v>
      </c>
      <c r="C59" s="118">
        <v>200</v>
      </c>
      <c r="D59" s="64" t="s">
        <v>294</v>
      </c>
      <c r="E59" s="41"/>
      <c r="F59" s="66" t="s">
        <v>295</v>
      </c>
      <c r="G59" s="118">
        <v>180</v>
      </c>
    </row>
    <row r="60" spans="1:7" ht="66" x14ac:dyDescent="0.2">
      <c r="A60" s="65">
        <v>80</v>
      </c>
      <c r="B60" s="66" t="s">
        <v>296</v>
      </c>
      <c r="C60" s="118">
        <v>200</v>
      </c>
      <c r="D60" s="64" t="s">
        <v>464</v>
      </c>
      <c r="E60" s="41"/>
      <c r="F60" s="66" t="s">
        <v>297</v>
      </c>
      <c r="G60" s="118">
        <v>200</v>
      </c>
    </row>
    <row r="61" spans="1:7" x14ac:dyDescent="0.2">
      <c r="A61" s="65">
        <v>89</v>
      </c>
      <c r="B61" s="66" t="s">
        <v>279</v>
      </c>
      <c r="C61" s="118">
        <v>60</v>
      </c>
      <c r="D61" s="64" t="s">
        <v>280</v>
      </c>
      <c r="E61" s="41"/>
      <c r="F61" s="66"/>
      <c r="G61" s="118"/>
    </row>
    <row r="62" spans="1:7" x14ac:dyDescent="0.2">
      <c r="A62" s="65">
        <v>90</v>
      </c>
      <c r="B62" s="66" t="s">
        <v>274</v>
      </c>
      <c r="C62" s="118">
        <v>50</v>
      </c>
      <c r="D62" s="64"/>
      <c r="E62" s="41"/>
      <c r="F62" s="66" t="s">
        <v>274</v>
      </c>
      <c r="G62" s="118">
        <v>90</v>
      </c>
    </row>
    <row r="63" spans="1:7" x14ac:dyDescent="0.2">
      <c r="A63" s="65"/>
      <c r="B63" s="66"/>
      <c r="C63" s="118"/>
      <c r="D63" s="64"/>
      <c r="E63" s="43"/>
      <c r="F63" s="42"/>
      <c r="G63" s="118"/>
    </row>
    <row r="64" spans="1:7" x14ac:dyDescent="0.2">
      <c r="A64" s="169" t="s">
        <v>35</v>
      </c>
      <c r="B64" s="170"/>
      <c r="C64" s="118">
        <f>SUM(C56:C63)</f>
        <v>965</v>
      </c>
      <c r="D64" s="64"/>
      <c r="E64" s="40"/>
      <c r="F64" s="44" t="s">
        <v>35</v>
      </c>
      <c r="G64" s="118">
        <f>SUM(G56:G63)</f>
        <v>920</v>
      </c>
    </row>
    <row r="65" spans="1:7" x14ac:dyDescent="0.2">
      <c r="A65" s="171" t="s">
        <v>180</v>
      </c>
      <c r="B65" s="172"/>
      <c r="C65" s="173"/>
      <c r="D65" s="64"/>
      <c r="E65" s="41"/>
      <c r="F65" s="171" t="s">
        <v>180</v>
      </c>
      <c r="G65" s="173"/>
    </row>
    <row r="66" spans="1:7" x14ac:dyDescent="0.2">
      <c r="A66" s="65">
        <v>91</v>
      </c>
      <c r="B66" s="66" t="s">
        <v>298</v>
      </c>
      <c r="C66" s="118">
        <v>40</v>
      </c>
      <c r="D66" s="64" t="s">
        <v>280</v>
      </c>
      <c r="E66" s="41"/>
      <c r="F66" s="42"/>
      <c r="G66" s="118"/>
    </row>
    <row r="67" spans="1:7" ht="66" x14ac:dyDescent="0.2">
      <c r="A67" s="65">
        <v>71</v>
      </c>
      <c r="B67" s="66" t="s">
        <v>299</v>
      </c>
      <c r="C67" s="118">
        <v>205</v>
      </c>
      <c r="D67" s="64" t="s">
        <v>464</v>
      </c>
      <c r="E67" s="41"/>
      <c r="F67" s="42" t="s">
        <v>185</v>
      </c>
      <c r="G67" s="118">
        <v>200</v>
      </c>
    </row>
    <row r="68" spans="1:7" ht="33" x14ac:dyDescent="0.2">
      <c r="A68" s="65">
        <v>79</v>
      </c>
      <c r="B68" s="66" t="s">
        <v>300</v>
      </c>
      <c r="C68" s="118">
        <v>200</v>
      </c>
      <c r="D68" s="64" t="s">
        <v>469</v>
      </c>
      <c r="E68" s="43"/>
      <c r="F68" s="42" t="s">
        <v>191</v>
      </c>
      <c r="G68" s="118">
        <v>150</v>
      </c>
    </row>
    <row r="69" spans="1:7" x14ac:dyDescent="0.2">
      <c r="A69" s="169" t="s">
        <v>195</v>
      </c>
      <c r="B69" s="170"/>
      <c r="C69" s="118">
        <f>SUM(C66:C68)</f>
        <v>445</v>
      </c>
      <c r="D69" s="64"/>
      <c r="E69" s="46"/>
      <c r="F69" s="44" t="s">
        <v>195</v>
      </c>
      <c r="G69" s="118">
        <f>SUM(G67:G68)</f>
        <v>350</v>
      </c>
    </row>
    <row r="70" spans="1:7" x14ac:dyDescent="0.2">
      <c r="A70" s="169" t="s">
        <v>199</v>
      </c>
      <c r="B70" s="170"/>
      <c r="C70" s="119">
        <f>C64+C69+C49</f>
        <v>2075</v>
      </c>
      <c r="D70" s="64"/>
      <c r="E70" s="36"/>
      <c r="F70" s="44" t="s">
        <v>199</v>
      </c>
      <c r="G70" s="119">
        <f>G69+G64+G54+G49</f>
        <v>2035</v>
      </c>
    </row>
    <row r="71" spans="1:7" x14ac:dyDescent="0.2">
      <c r="A71" s="177" t="s">
        <v>200</v>
      </c>
      <c r="B71" s="178"/>
      <c r="C71" s="179"/>
      <c r="D71" s="64"/>
      <c r="E71" s="43"/>
      <c r="F71" s="177" t="s">
        <v>200</v>
      </c>
      <c r="G71" s="179"/>
    </row>
    <row r="72" spans="1:7" x14ac:dyDescent="0.2">
      <c r="A72" s="174" t="s">
        <v>0</v>
      </c>
      <c r="B72" s="175"/>
      <c r="C72" s="176"/>
      <c r="D72" s="64"/>
      <c r="E72" s="43"/>
      <c r="F72" s="174" t="s">
        <v>0</v>
      </c>
      <c r="G72" s="176"/>
    </row>
    <row r="73" spans="1:7" x14ac:dyDescent="0.2">
      <c r="A73" s="65">
        <v>18</v>
      </c>
      <c r="B73" s="66" t="s">
        <v>301</v>
      </c>
      <c r="C73" s="118">
        <v>100</v>
      </c>
      <c r="D73" s="64"/>
      <c r="E73" s="43"/>
      <c r="F73" s="66" t="s">
        <v>301</v>
      </c>
      <c r="G73" s="118">
        <v>100</v>
      </c>
    </row>
    <row r="74" spans="1:7" ht="66" x14ac:dyDescent="0.2">
      <c r="A74" s="65">
        <v>50</v>
      </c>
      <c r="B74" s="66" t="s">
        <v>302</v>
      </c>
      <c r="C74" s="118">
        <v>200</v>
      </c>
      <c r="D74" s="64" t="s">
        <v>470</v>
      </c>
      <c r="E74" s="43"/>
      <c r="F74" s="66" t="s">
        <v>303</v>
      </c>
      <c r="G74" s="118">
        <v>100</v>
      </c>
    </row>
    <row r="75" spans="1:7" x14ac:dyDescent="0.2">
      <c r="A75" s="65"/>
      <c r="B75" s="66"/>
      <c r="C75" s="118"/>
      <c r="D75" s="64"/>
      <c r="E75" s="43"/>
      <c r="F75" s="66" t="s">
        <v>194</v>
      </c>
      <c r="G75" s="118">
        <v>180</v>
      </c>
    </row>
    <row r="76" spans="1:7" ht="66" x14ac:dyDescent="0.2">
      <c r="A76" s="65">
        <v>75</v>
      </c>
      <c r="B76" s="66" t="s">
        <v>304</v>
      </c>
      <c r="C76" s="118">
        <v>200</v>
      </c>
      <c r="D76" s="64" t="s">
        <v>464</v>
      </c>
      <c r="E76" s="43"/>
      <c r="F76" s="66" t="s">
        <v>305</v>
      </c>
      <c r="G76" s="118">
        <v>200</v>
      </c>
    </row>
    <row r="77" spans="1:7" x14ac:dyDescent="0.2">
      <c r="A77" s="65">
        <v>89</v>
      </c>
      <c r="B77" s="66" t="s">
        <v>279</v>
      </c>
      <c r="C77" s="118">
        <v>50</v>
      </c>
      <c r="D77" s="64" t="s">
        <v>280</v>
      </c>
      <c r="E77" s="43"/>
      <c r="F77" s="66"/>
      <c r="G77" s="118"/>
    </row>
    <row r="78" spans="1:7" x14ac:dyDescent="0.2">
      <c r="A78" s="65">
        <v>90</v>
      </c>
      <c r="B78" s="66" t="s">
        <v>274</v>
      </c>
      <c r="C78" s="118">
        <v>40</v>
      </c>
      <c r="D78" s="64"/>
      <c r="E78" s="40"/>
      <c r="F78" s="66" t="s">
        <v>274</v>
      </c>
      <c r="G78" s="118">
        <v>50</v>
      </c>
    </row>
    <row r="79" spans="1:7" x14ac:dyDescent="0.2">
      <c r="A79" s="65"/>
      <c r="B79" s="66"/>
      <c r="C79" s="118"/>
      <c r="D79" s="64"/>
      <c r="E79" s="41"/>
      <c r="F79" s="66"/>
      <c r="G79" s="118"/>
    </row>
    <row r="80" spans="1:7" x14ac:dyDescent="0.2">
      <c r="A80" s="169" t="s">
        <v>166</v>
      </c>
      <c r="B80" s="170"/>
      <c r="C80" s="118">
        <f>SUM(C73:C79)</f>
        <v>590</v>
      </c>
      <c r="D80" s="64"/>
      <c r="E80" s="41"/>
      <c r="F80" s="44" t="s">
        <v>166</v>
      </c>
      <c r="G80" s="118">
        <f>SUM(G73:G79)</f>
        <v>630</v>
      </c>
    </row>
    <row r="81" spans="1:7" x14ac:dyDescent="0.2">
      <c r="A81" s="67"/>
      <c r="B81" s="67"/>
      <c r="C81" s="118"/>
      <c r="D81" s="64"/>
      <c r="E81" s="41"/>
      <c r="F81" s="174" t="s">
        <v>145</v>
      </c>
      <c r="G81" s="176"/>
    </row>
    <row r="82" spans="1:7" x14ac:dyDescent="0.2">
      <c r="A82" s="67"/>
      <c r="B82" s="67"/>
      <c r="C82" s="118"/>
      <c r="D82" s="64"/>
      <c r="E82" s="41"/>
      <c r="F82" s="42" t="s">
        <v>191</v>
      </c>
      <c r="G82" s="118">
        <v>150</v>
      </c>
    </row>
    <row r="83" spans="1:7" ht="33" x14ac:dyDescent="0.2">
      <c r="A83" s="67"/>
      <c r="B83" s="67"/>
      <c r="C83" s="118"/>
      <c r="D83" s="64"/>
      <c r="E83" s="41"/>
      <c r="F83" s="42" t="s">
        <v>192</v>
      </c>
      <c r="G83" s="118">
        <v>30</v>
      </c>
    </row>
    <row r="84" spans="1:7" x14ac:dyDescent="0.2">
      <c r="A84" s="67"/>
      <c r="B84" s="67"/>
      <c r="C84" s="118"/>
      <c r="D84" s="64"/>
      <c r="E84" s="41"/>
      <c r="F84" s="42"/>
      <c r="G84" s="118"/>
    </row>
    <row r="85" spans="1:7" x14ac:dyDescent="0.2">
      <c r="A85" s="67"/>
      <c r="B85" s="67"/>
      <c r="C85" s="118"/>
      <c r="D85" s="64"/>
      <c r="E85" s="41"/>
      <c r="F85" s="45" t="s">
        <v>146</v>
      </c>
      <c r="G85" s="118">
        <f>G82+G83</f>
        <v>180</v>
      </c>
    </row>
    <row r="86" spans="1:7" x14ac:dyDescent="0.2">
      <c r="A86" s="174" t="s">
        <v>11</v>
      </c>
      <c r="B86" s="175"/>
      <c r="C86" s="176"/>
      <c r="D86" s="64"/>
      <c r="E86" s="41"/>
      <c r="F86" s="174" t="s">
        <v>11</v>
      </c>
      <c r="G86" s="176"/>
    </row>
    <row r="87" spans="1:7" ht="49.5" x14ac:dyDescent="0.2">
      <c r="A87" s="65">
        <v>8</v>
      </c>
      <c r="B87" s="66" t="s">
        <v>306</v>
      </c>
      <c r="C87" s="118">
        <v>100</v>
      </c>
      <c r="D87" s="64"/>
      <c r="E87" s="41"/>
      <c r="F87" s="66" t="s">
        <v>306</v>
      </c>
      <c r="G87" s="118">
        <v>100</v>
      </c>
    </row>
    <row r="88" spans="1:7" ht="33" x14ac:dyDescent="0.2">
      <c r="A88" s="65">
        <v>30</v>
      </c>
      <c r="B88" s="66" t="s">
        <v>307</v>
      </c>
      <c r="C88" s="118">
        <v>250</v>
      </c>
      <c r="D88" s="64" t="s">
        <v>308</v>
      </c>
      <c r="E88" s="41"/>
      <c r="F88" s="66" t="s">
        <v>531</v>
      </c>
      <c r="G88" s="118">
        <v>280</v>
      </c>
    </row>
    <row r="89" spans="1:7" ht="115.5" x14ac:dyDescent="0.2">
      <c r="A89" s="65">
        <v>52</v>
      </c>
      <c r="B89" s="66" t="s">
        <v>309</v>
      </c>
      <c r="C89" s="118">
        <v>280</v>
      </c>
      <c r="D89" s="64" t="s">
        <v>471</v>
      </c>
      <c r="E89" s="41"/>
      <c r="F89" s="66" t="s">
        <v>211</v>
      </c>
      <c r="G89" s="118">
        <v>280</v>
      </c>
    </row>
    <row r="90" spans="1:7" ht="49.5" x14ac:dyDescent="0.2">
      <c r="A90" s="65">
        <v>69</v>
      </c>
      <c r="B90" s="66" t="s">
        <v>310</v>
      </c>
      <c r="C90" s="118">
        <v>200</v>
      </c>
      <c r="D90" s="64" t="s">
        <v>311</v>
      </c>
      <c r="E90" s="41"/>
      <c r="F90" s="66" t="s">
        <v>204</v>
      </c>
      <c r="G90" s="118">
        <v>200</v>
      </c>
    </row>
    <row r="91" spans="1:7" x14ac:dyDescent="0.2">
      <c r="A91" s="65">
        <v>89</v>
      </c>
      <c r="B91" s="66" t="s">
        <v>279</v>
      </c>
      <c r="C91" s="118">
        <v>60</v>
      </c>
      <c r="D91" s="64" t="s">
        <v>280</v>
      </c>
      <c r="E91" s="41"/>
      <c r="F91" s="66"/>
      <c r="G91" s="118"/>
    </row>
    <row r="92" spans="1:7" x14ac:dyDescent="0.2">
      <c r="A92" s="65">
        <v>90</v>
      </c>
      <c r="B92" s="66" t="s">
        <v>274</v>
      </c>
      <c r="C92" s="118">
        <v>40</v>
      </c>
      <c r="D92" s="64"/>
      <c r="E92" s="41"/>
      <c r="F92" s="66" t="s">
        <v>274</v>
      </c>
      <c r="G92" s="118">
        <v>80</v>
      </c>
    </row>
    <row r="93" spans="1:7" x14ac:dyDescent="0.2">
      <c r="A93" s="65"/>
      <c r="B93" s="66"/>
      <c r="C93" s="118"/>
      <c r="D93" s="64"/>
      <c r="E93" s="43"/>
      <c r="F93" s="47"/>
      <c r="G93" s="118"/>
    </row>
    <row r="94" spans="1:7" x14ac:dyDescent="0.2">
      <c r="A94" s="65"/>
      <c r="B94" s="66"/>
      <c r="C94" s="118"/>
      <c r="D94" s="64"/>
      <c r="E94" s="40"/>
      <c r="F94" s="42"/>
      <c r="G94" s="118"/>
    </row>
    <row r="95" spans="1:7" x14ac:dyDescent="0.2">
      <c r="A95" s="169" t="s">
        <v>35</v>
      </c>
      <c r="B95" s="170"/>
      <c r="C95" s="118">
        <f>SUM(C87:C94)</f>
        <v>930</v>
      </c>
      <c r="D95" s="64"/>
      <c r="E95" s="41"/>
      <c r="F95" s="44" t="s">
        <v>35</v>
      </c>
      <c r="G95" s="118">
        <f>SUM(G87:G94)</f>
        <v>940</v>
      </c>
    </row>
    <row r="96" spans="1:7" x14ac:dyDescent="0.2">
      <c r="A96" s="171" t="s">
        <v>180</v>
      </c>
      <c r="B96" s="172"/>
      <c r="C96" s="173"/>
      <c r="D96" s="64"/>
      <c r="E96" s="41"/>
      <c r="F96" s="171" t="s">
        <v>180</v>
      </c>
      <c r="G96" s="173"/>
    </row>
    <row r="97" spans="1:7" x14ac:dyDescent="0.2">
      <c r="A97" s="65">
        <v>85</v>
      </c>
      <c r="B97" s="66" t="s">
        <v>312</v>
      </c>
      <c r="C97" s="118">
        <v>36</v>
      </c>
      <c r="D97" s="64" t="s">
        <v>280</v>
      </c>
      <c r="E97" s="41"/>
      <c r="F97" s="42"/>
      <c r="G97" s="118"/>
    </row>
    <row r="98" spans="1:7" x14ac:dyDescent="0.2">
      <c r="A98" s="65">
        <v>78</v>
      </c>
      <c r="B98" s="66" t="s">
        <v>313</v>
      </c>
      <c r="C98" s="118">
        <v>200</v>
      </c>
      <c r="D98" s="64"/>
      <c r="E98" s="43"/>
      <c r="F98" s="42" t="s">
        <v>185</v>
      </c>
      <c r="G98" s="118">
        <v>200</v>
      </c>
    </row>
    <row r="99" spans="1:7" x14ac:dyDescent="0.2">
      <c r="A99" s="65">
        <v>63</v>
      </c>
      <c r="B99" s="66" t="s">
        <v>314</v>
      </c>
      <c r="C99" s="118">
        <v>100</v>
      </c>
      <c r="D99" s="64" t="s">
        <v>280</v>
      </c>
      <c r="E99" s="46"/>
      <c r="F99" s="42" t="s">
        <v>191</v>
      </c>
      <c r="G99" s="118">
        <v>150</v>
      </c>
    </row>
    <row r="100" spans="1:7" x14ac:dyDescent="0.2">
      <c r="A100" s="169" t="s">
        <v>195</v>
      </c>
      <c r="B100" s="170"/>
      <c r="C100" s="118">
        <f>SUM(C97:C99)</f>
        <v>336</v>
      </c>
      <c r="D100" s="64"/>
      <c r="E100" s="36"/>
      <c r="F100" s="44" t="s">
        <v>195</v>
      </c>
      <c r="G100" s="118">
        <f>SUM(G98:G99)</f>
        <v>350</v>
      </c>
    </row>
    <row r="101" spans="1:7" x14ac:dyDescent="0.2">
      <c r="A101" s="169" t="s">
        <v>205</v>
      </c>
      <c r="B101" s="170"/>
      <c r="C101" s="119">
        <f>C80+C95+C100</f>
        <v>1856</v>
      </c>
      <c r="D101" s="64"/>
      <c r="E101" s="40"/>
      <c r="F101" s="44" t="s">
        <v>205</v>
      </c>
      <c r="G101" s="119">
        <f>G80+G85+G95+G100</f>
        <v>2100</v>
      </c>
    </row>
    <row r="102" spans="1:7" x14ac:dyDescent="0.2">
      <c r="A102" s="177" t="s">
        <v>206</v>
      </c>
      <c r="B102" s="178"/>
      <c r="C102" s="179"/>
      <c r="D102" s="64"/>
      <c r="E102" s="41"/>
      <c r="F102" s="177" t="s">
        <v>206</v>
      </c>
      <c r="G102" s="179"/>
    </row>
    <row r="103" spans="1:7" x14ac:dyDescent="0.2">
      <c r="A103" s="174" t="s">
        <v>0</v>
      </c>
      <c r="B103" s="175"/>
      <c r="C103" s="176"/>
      <c r="D103" s="64"/>
      <c r="E103" s="43"/>
      <c r="F103" s="174" t="s">
        <v>0</v>
      </c>
      <c r="G103" s="176"/>
    </row>
    <row r="104" spans="1:7" ht="66" x14ac:dyDescent="0.2">
      <c r="A104" s="65">
        <v>1</v>
      </c>
      <c r="B104" s="66" t="s">
        <v>315</v>
      </c>
      <c r="C104" s="118">
        <v>50</v>
      </c>
      <c r="D104" s="64" t="s">
        <v>472</v>
      </c>
      <c r="E104" s="43"/>
      <c r="F104" s="66" t="s">
        <v>39</v>
      </c>
      <c r="G104" s="118">
        <v>10</v>
      </c>
    </row>
    <row r="105" spans="1:7" ht="49.5" x14ac:dyDescent="0.2">
      <c r="A105" s="65">
        <v>38</v>
      </c>
      <c r="B105" s="66" t="s">
        <v>502</v>
      </c>
      <c r="C105" s="118">
        <v>200</v>
      </c>
      <c r="D105" s="64" t="s">
        <v>316</v>
      </c>
      <c r="E105" s="43"/>
      <c r="F105" s="66" t="s">
        <v>532</v>
      </c>
      <c r="G105" s="118">
        <v>190</v>
      </c>
    </row>
    <row r="106" spans="1:7" ht="66" x14ac:dyDescent="0.2">
      <c r="A106" s="65">
        <v>74</v>
      </c>
      <c r="B106" s="66" t="s">
        <v>317</v>
      </c>
      <c r="C106" s="118">
        <v>200</v>
      </c>
      <c r="D106" s="64" t="s">
        <v>464</v>
      </c>
      <c r="E106" s="43"/>
      <c r="F106" s="66" t="s">
        <v>198</v>
      </c>
      <c r="G106" s="118">
        <v>200</v>
      </c>
    </row>
    <row r="107" spans="1:7" ht="33" x14ac:dyDescent="0.2">
      <c r="A107" s="65">
        <v>63</v>
      </c>
      <c r="B107" s="66" t="s">
        <v>318</v>
      </c>
      <c r="C107" s="118">
        <v>150</v>
      </c>
      <c r="D107" s="64" t="s">
        <v>289</v>
      </c>
      <c r="E107" s="43"/>
      <c r="F107" s="66" t="s">
        <v>274</v>
      </c>
      <c r="G107" s="118">
        <v>60</v>
      </c>
    </row>
    <row r="108" spans="1:7" x14ac:dyDescent="0.2">
      <c r="A108" s="65"/>
      <c r="B108" s="66"/>
      <c r="C108" s="118"/>
      <c r="D108" s="64"/>
      <c r="E108" s="43"/>
      <c r="F108" s="42" t="s">
        <v>461</v>
      </c>
      <c r="G108" s="118">
        <v>90</v>
      </c>
    </row>
    <row r="109" spans="1:7" x14ac:dyDescent="0.2">
      <c r="A109" s="65"/>
      <c r="B109" s="66"/>
      <c r="C109" s="118"/>
      <c r="D109" s="64"/>
      <c r="E109" s="40"/>
      <c r="F109" s="42"/>
      <c r="G109" s="118"/>
    </row>
    <row r="110" spans="1:7" x14ac:dyDescent="0.2">
      <c r="A110" s="65"/>
      <c r="B110" s="66"/>
      <c r="C110" s="118"/>
      <c r="D110" s="64"/>
      <c r="E110" s="41"/>
      <c r="F110" s="42"/>
      <c r="G110" s="118"/>
    </row>
    <row r="111" spans="1:7" x14ac:dyDescent="0.2">
      <c r="A111" s="169" t="s">
        <v>166</v>
      </c>
      <c r="B111" s="170"/>
      <c r="C111" s="118">
        <f>SUM(C104:C110)</f>
        <v>600</v>
      </c>
      <c r="D111" s="64"/>
      <c r="E111" s="41"/>
      <c r="F111" s="44" t="s">
        <v>166</v>
      </c>
      <c r="G111" s="118">
        <f>SUM(G104:G110)</f>
        <v>550</v>
      </c>
    </row>
    <row r="112" spans="1:7" x14ac:dyDescent="0.2">
      <c r="A112" s="67"/>
      <c r="B112" s="67"/>
      <c r="C112" s="118"/>
      <c r="D112" s="64"/>
      <c r="E112" s="41"/>
      <c r="F112" s="174" t="s">
        <v>145</v>
      </c>
      <c r="G112" s="176"/>
    </row>
    <row r="113" spans="1:7" x14ac:dyDescent="0.2">
      <c r="A113" s="67"/>
      <c r="B113" s="67"/>
      <c r="C113" s="118"/>
      <c r="D113" s="64"/>
      <c r="E113" s="41"/>
      <c r="F113" s="42" t="s">
        <v>191</v>
      </c>
      <c r="G113" s="118">
        <v>150</v>
      </c>
    </row>
    <row r="114" spans="1:7" ht="33" x14ac:dyDescent="0.2">
      <c r="A114" s="67"/>
      <c r="B114" s="67"/>
      <c r="C114" s="118"/>
      <c r="D114" s="64"/>
      <c r="E114" s="41"/>
      <c r="F114" s="42" t="s">
        <v>192</v>
      </c>
      <c r="G114" s="118">
        <v>30</v>
      </c>
    </row>
    <row r="115" spans="1:7" x14ac:dyDescent="0.2">
      <c r="A115" s="67"/>
      <c r="B115" s="67"/>
      <c r="C115" s="118"/>
      <c r="D115" s="64"/>
      <c r="E115" s="41"/>
      <c r="F115" s="42"/>
      <c r="G115" s="118"/>
    </row>
    <row r="116" spans="1:7" x14ac:dyDescent="0.2">
      <c r="A116" s="67"/>
      <c r="B116" s="67"/>
      <c r="C116" s="118"/>
      <c r="D116" s="64"/>
      <c r="E116" s="41"/>
      <c r="F116" s="45" t="s">
        <v>146</v>
      </c>
      <c r="G116" s="118">
        <f>G113+G114</f>
        <v>180</v>
      </c>
    </row>
    <row r="117" spans="1:7" x14ac:dyDescent="0.2">
      <c r="A117" s="174" t="s">
        <v>11</v>
      </c>
      <c r="B117" s="175"/>
      <c r="C117" s="176"/>
      <c r="D117" s="64"/>
      <c r="E117" s="41"/>
      <c r="F117" s="174" t="s">
        <v>11</v>
      </c>
      <c r="G117" s="176"/>
    </row>
    <row r="118" spans="1:7" ht="33" x14ac:dyDescent="0.2">
      <c r="A118" s="65">
        <v>17</v>
      </c>
      <c r="B118" s="66" t="s">
        <v>319</v>
      </c>
      <c r="C118" s="118">
        <v>100</v>
      </c>
      <c r="D118" s="64"/>
      <c r="E118" s="41"/>
      <c r="F118" s="66" t="s">
        <v>174</v>
      </c>
      <c r="G118" s="118">
        <v>100</v>
      </c>
    </row>
    <row r="119" spans="1:7" ht="115.5" x14ac:dyDescent="0.2">
      <c r="A119" s="65">
        <v>22</v>
      </c>
      <c r="B119" s="66" t="s">
        <v>503</v>
      </c>
      <c r="C119" s="118">
        <v>285</v>
      </c>
      <c r="D119" s="64" t="s">
        <v>473</v>
      </c>
      <c r="E119" s="41"/>
      <c r="F119" s="66" t="s">
        <v>320</v>
      </c>
      <c r="G119" s="118">
        <v>250</v>
      </c>
    </row>
    <row r="120" spans="1:7" ht="132" x14ac:dyDescent="0.2">
      <c r="A120" s="65">
        <v>42</v>
      </c>
      <c r="B120" s="66" t="s">
        <v>321</v>
      </c>
      <c r="C120" s="118">
        <v>120</v>
      </c>
      <c r="D120" s="64" t="s">
        <v>474</v>
      </c>
      <c r="E120" s="41"/>
      <c r="F120" s="66" t="s">
        <v>322</v>
      </c>
      <c r="G120" s="118">
        <v>100</v>
      </c>
    </row>
    <row r="121" spans="1:7" ht="66" x14ac:dyDescent="0.2">
      <c r="A121" s="65">
        <v>60</v>
      </c>
      <c r="B121" s="66" t="s">
        <v>323</v>
      </c>
      <c r="C121" s="118">
        <v>200</v>
      </c>
      <c r="D121" s="64" t="s">
        <v>324</v>
      </c>
      <c r="E121" s="41"/>
      <c r="F121" s="66" t="s">
        <v>208</v>
      </c>
      <c r="G121" s="118">
        <v>180</v>
      </c>
    </row>
    <row r="122" spans="1:7" ht="66" x14ac:dyDescent="0.2">
      <c r="A122" s="65">
        <v>83</v>
      </c>
      <c r="B122" s="66" t="s">
        <v>325</v>
      </c>
      <c r="C122" s="118">
        <v>200</v>
      </c>
      <c r="D122" s="64" t="s">
        <v>464</v>
      </c>
      <c r="E122" s="41"/>
      <c r="F122" s="66" t="s">
        <v>173</v>
      </c>
      <c r="G122" s="118">
        <v>200</v>
      </c>
    </row>
    <row r="123" spans="1:7" x14ac:dyDescent="0.2">
      <c r="A123" s="65">
        <v>89</v>
      </c>
      <c r="B123" s="66" t="s">
        <v>279</v>
      </c>
      <c r="C123" s="118">
        <v>80</v>
      </c>
      <c r="D123" s="64" t="s">
        <v>280</v>
      </c>
      <c r="E123" s="43"/>
      <c r="F123" s="66" t="s">
        <v>274</v>
      </c>
      <c r="G123" s="118">
        <v>80</v>
      </c>
    </row>
    <row r="124" spans="1:7" x14ac:dyDescent="0.2">
      <c r="A124" s="65">
        <v>90</v>
      </c>
      <c r="B124" s="66" t="s">
        <v>274</v>
      </c>
      <c r="C124" s="118">
        <v>40</v>
      </c>
      <c r="D124" s="64"/>
      <c r="E124" s="40"/>
      <c r="F124" s="66"/>
      <c r="G124" s="118"/>
    </row>
    <row r="125" spans="1:7" x14ac:dyDescent="0.2">
      <c r="A125" s="65"/>
      <c r="B125" s="66"/>
      <c r="C125" s="118"/>
      <c r="D125" s="64"/>
      <c r="E125" s="41"/>
      <c r="F125" s="42"/>
      <c r="G125" s="118"/>
    </row>
    <row r="126" spans="1:7" x14ac:dyDescent="0.2">
      <c r="A126" s="169" t="s">
        <v>35</v>
      </c>
      <c r="B126" s="170"/>
      <c r="C126" s="118">
        <f>SUM(C118:C125)</f>
        <v>1025</v>
      </c>
      <c r="D126" s="64"/>
      <c r="E126" s="41"/>
      <c r="F126" s="44" t="s">
        <v>35</v>
      </c>
      <c r="G126" s="118">
        <f>SUM(G118:G125)</f>
        <v>910</v>
      </c>
    </row>
    <row r="127" spans="1:7" x14ac:dyDescent="0.2">
      <c r="A127" s="171" t="s">
        <v>180</v>
      </c>
      <c r="B127" s="172"/>
      <c r="C127" s="173"/>
      <c r="D127" s="64"/>
      <c r="E127" s="41"/>
      <c r="F127" s="171" t="s">
        <v>180</v>
      </c>
      <c r="G127" s="173"/>
    </row>
    <row r="128" spans="1:7" x14ac:dyDescent="0.2">
      <c r="A128" s="65">
        <v>92</v>
      </c>
      <c r="B128" s="66" t="s">
        <v>326</v>
      </c>
      <c r="C128" s="118">
        <v>50</v>
      </c>
      <c r="D128" s="64" t="s">
        <v>280</v>
      </c>
      <c r="E128" s="43"/>
      <c r="F128" s="42"/>
      <c r="G128" s="118"/>
    </row>
    <row r="129" spans="1:7" ht="66" x14ac:dyDescent="0.2">
      <c r="A129" s="65">
        <v>71</v>
      </c>
      <c r="B129" s="66" t="s">
        <v>299</v>
      </c>
      <c r="C129" s="118">
        <v>200</v>
      </c>
      <c r="D129" s="64" t="s">
        <v>475</v>
      </c>
      <c r="E129" s="46"/>
      <c r="F129" s="42" t="s">
        <v>185</v>
      </c>
      <c r="G129" s="118">
        <v>200</v>
      </c>
    </row>
    <row r="130" spans="1:7" ht="33" x14ac:dyDescent="0.2">
      <c r="A130" s="65">
        <v>79</v>
      </c>
      <c r="B130" s="66" t="s">
        <v>300</v>
      </c>
      <c r="C130" s="118">
        <v>200</v>
      </c>
      <c r="D130" s="64" t="s">
        <v>469</v>
      </c>
      <c r="E130" s="36"/>
      <c r="F130" s="42" t="s">
        <v>191</v>
      </c>
      <c r="G130" s="118">
        <v>150</v>
      </c>
    </row>
    <row r="131" spans="1:7" x14ac:dyDescent="0.2">
      <c r="A131" s="169" t="s">
        <v>195</v>
      </c>
      <c r="B131" s="170"/>
      <c r="C131" s="118">
        <f>SUM(C128:C130)</f>
        <v>450</v>
      </c>
      <c r="D131" s="64"/>
      <c r="E131" s="40"/>
      <c r="F131" s="44" t="s">
        <v>195</v>
      </c>
      <c r="G131" s="118">
        <f>SUM(G129:G130)</f>
        <v>350</v>
      </c>
    </row>
    <row r="132" spans="1:7" x14ac:dyDescent="0.2">
      <c r="A132" s="169" t="s">
        <v>209</v>
      </c>
      <c r="B132" s="170"/>
      <c r="C132" s="119">
        <f>C111+C126+C131</f>
        <v>2075</v>
      </c>
      <c r="D132" s="64"/>
      <c r="E132" s="41"/>
      <c r="F132" s="44" t="s">
        <v>209</v>
      </c>
      <c r="G132" s="119">
        <f>G111+G116+G126+G131</f>
        <v>1990</v>
      </c>
    </row>
    <row r="133" spans="1:7" x14ac:dyDescent="0.2">
      <c r="A133" s="177" t="s">
        <v>210</v>
      </c>
      <c r="B133" s="178"/>
      <c r="C133" s="179"/>
      <c r="D133" s="64"/>
      <c r="E133" s="43"/>
      <c r="F133" s="177" t="s">
        <v>210</v>
      </c>
      <c r="G133" s="179"/>
    </row>
    <row r="134" spans="1:7" x14ac:dyDescent="0.2">
      <c r="A134" s="174" t="s">
        <v>0</v>
      </c>
      <c r="B134" s="175"/>
      <c r="C134" s="176"/>
      <c r="D134" s="64"/>
      <c r="E134" s="43"/>
      <c r="F134" s="174" t="s">
        <v>0</v>
      </c>
      <c r="G134" s="176"/>
    </row>
    <row r="135" spans="1:7" ht="66" x14ac:dyDescent="0.2">
      <c r="A135" s="65">
        <v>2</v>
      </c>
      <c r="B135" s="66" t="s">
        <v>327</v>
      </c>
      <c r="C135" s="118">
        <v>70</v>
      </c>
      <c r="D135" s="64" t="s">
        <v>476</v>
      </c>
      <c r="E135" s="43"/>
      <c r="F135" s="66" t="s">
        <v>190</v>
      </c>
      <c r="G135" s="118">
        <v>15</v>
      </c>
    </row>
    <row r="136" spans="1:7" ht="49.5" x14ac:dyDescent="0.2">
      <c r="A136" s="65">
        <v>31</v>
      </c>
      <c r="B136" s="66" t="s">
        <v>504</v>
      </c>
      <c r="C136" s="118">
        <v>255</v>
      </c>
      <c r="D136" s="64" t="s">
        <v>477</v>
      </c>
      <c r="E136" s="43"/>
      <c r="F136" s="66" t="s">
        <v>328</v>
      </c>
      <c r="G136" s="118">
        <v>250</v>
      </c>
    </row>
    <row r="137" spans="1:7" x14ac:dyDescent="0.2">
      <c r="A137" s="65"/>
      <c r="B137" s="66"/>
      <c r="C137" s="118"/>
      <c r="D137" s="64"/>
      <c r="E137" s="43"/>
      <c r="F137" s="66" t="s">
        <v>228</v>
      </c>
      <c r="G137" s="118">
        <v>70</v>
      </c>
    </row>
    <row r="138" spans="1:7" ht="66" x14ac:dyDescent="0.2">
      <c r="A138" s="65">
        <v>73</v>
      </c>
      <c r="B138" s="66" t="s">
        <v>273</v>
      </c>
      <c r="C138" s="118">
        <v>200</v>
      </c>
      <c r="D138" s="64" t="s">
        <v>464</v>
      </c>
      <c r="E138" s="40"/>
      <c r="F138" s="66" t="s">
        <v>169</v>
      </c>
      <c r="G138" s="118">
        <v>200</v>
      </c>
    </row>
    <row r="139" spans="1:7" x14ac:dyDescent="0.2">
      <c r="A139" s="65">
        <v>89</v>
      </c>
      <c r="B139" s="66" t="s">
        <v>279</v>
      </c>
      <c r="C139" s="118">
        <v>60</v>
      </c>
      <c r="D139" s="64" t="s">
        <v>280</v>
      </c>
      <c r="E139" s="41"/>
      <c r="F139" s="66"/>
      <c r="G139" s="118"/>
    </row>
    <row r="140" spans="1:7" x14ac:dyDescent="0.2">
      <c r="A140" s="65">
        <v>90</v>
      </c>
      <c r="B140" s="66" t="s">
        <v>274</v>
      </c>
      <c r="C140" s="118">
        <v>30</v>
      </c>
      <c r="D140" s="64"/>
      <c r="E140" s="41"/>
      <c r="F140" s="66" t="s">
        <v>274</v>
      </c>
      <c r="G140" s="118">
        <v>50</v>
      </c>
    </row>
    <row r="141" spans="1:7" x14ac:dyDescent="0.2">
      <c r="A141" s="65"/>
      <c r="B141" s="66"/>
      <c r="C141" s="118"/>
      <c r="D141" s="64"/>
      <c r="E141" s="41"/>
      <c r="F141" s="42"/>
      <c r="G141" s="118"/>
    </row>
    <row r="142" spans="1:7" x14ac:dyDescent="0.2">
      <c r="A142" s="169" t="s">
        <v>166</v>
      </c>
      <c r="B142" s="170"/>
      <c r="C142" s="118">
        <f>SUM(C135:C141)</f>
        <v>615</v>
      </c>
      <c r="D142" s="64"/>
      <c r="E142" s="41"/>
      <c r="F142" s="44" t="s">
        <v>166</v>
      </c>
      <c r="G142" s="118">
        <f>SUM(G135:G141)</f>
        <v>585</v>
      </c>
    </row>
    <row r="143" spans="1:7" x14ac:dyDescent="0.2">
      <c r="A143" s="67"/>
      <c r="B143" s="67"/>
      <c r="C143" s="118"/>
      <c r="D143" s="64"/>
      <c r="E143" s="41"/>
      <c r="F143" s="174" t="s">
        <v>145</v>
      </c>
      <c r="G143" s="176"/>
    </row>
    <row r="144" spans="1:7" x14ac:dyDescent="0.2">
      <c r="A144" s="67"/>
      <c r="B144" s="67"/>
      <c r="C144" s="118"/>
      <c r="D144" s="64"/>
      <c r="E144" s="41"/>
      <c r="F144" s="42" t="s">
        <v>191</v>
      </c>
      <c r="G144" s="118">
        <v>150</v>
      </c>
    </row>
    <row r="145" spans="1:7" ht="33" x14ac:dyDescent="0.2">
      <c r="A145" s="67"/>
      <c r="B145" s="67"/>
      <c r="C145" s="118"/>
      <c r="D145" s="64"/>
      <c r="E145" s="41"/>
      <c r="F145" s="42" t="s">
        <v>192</v>
      </c>
      <c r="G145" s="118">
        <v>30</v>
      </c>
    </row>
    <row r="146" spans="1:7" x14ac:dyDescent="0.2">
      <c r="A146" s="67"/>
      <c r="B146" s="67"/>
      <c r="C146" s="118"/>
      <c r="D146" s="64"/>
      <c r="E146" s="41"/>
      <c r="F146" s="42"/>
      <c r="G146" s="118"/>
    </row>
    <row r="147" spans="1:7" x14ac:dyDescent="0.2">
      <c r="A147" s="67"/>
      <c r="B147" s="67"/>
      <c r="C147" s="118"/>
      <c r="D147" s="64"/>
      <c r="E147" s="41"/>
      <c r="F147" s="45" t="s">
        <v>146</v>
      </c>
      <c r="G147" s="118">
        <v>180</v>
      </c>
    </row>
    <row r="148" spans="1:7" x14ac:dyDescent="0.2">
      <c r="A148" s="174" t="s">
        <v>11</v>
      </c>
      <c r="B148" s="175"/>
      <c r="C148" s="176"/>
      <c r="D148" s="64"/>
      <c r="E148" s="41"/>
      <c r="F148" s="174" t="s">
        <v>11</v>
      </c>
      <c r="G148" s="176"/>
    </row>
    <row r="149" spans="1:7" x14ac:dyDescent="0.2">
      <c r="A149" s="65">
        <v>9</v>
      </c>
      <c r="B149" s="66" t="s">
        <v>202</v>
      </c>
      <c r="C149" s="118">
        <v>100</v>
      </c>
      <c r="D149" s="64"/>
      <c r="E149" s="41"/>
      <c r="F149" s="66" t="s">
        <v>202</v>
      </c>
      <c r="G149" s="118">
        <v>100</v>
      </c>
    </row>
    <row r="150" spans="1:7" ht="99" x14ac:dyDescent="0.2">
      <c r="A150" s="65">
        <v>24</v>
      </c>
      <c r="B150" s="66" t="s">
        <v>505</v>
      </c>
      <c r="C150" s="118">
        <v>260</v>
      </c>
      <c r="D150" s="64" t="s">
        <v>478</v>
      </c>
      <c r="E150" s="41"/>
      <c r="F150" s="66" t="s">
        <v>329</v>
      </c>
      <c r="G150" s="118">
        <v>250</v>
      </c>
    </row>
    <row r="151" spans="1:7" ht="49.5" x14ac:dyDescent="0.2">
      <c r="A151" s="65">
        <v>46</v>
      </c>
      <c r="B151" s="66" t="s">
        <v>330</v>
      </c>
      <c r="C151" s="118">
        <v>120</v>
      </c>
      <c r="D151" s="64" t="s">
        <v>479</v>
      </c>
      <c r="E151" s="41"/>
      <c r="F151" s="66" t="s">
        <v>331</v>
      </c>
      <c r="G151" s="118">
        <v>105</v>
      </c>
    </row>
    <row r="152" spans="1:7" x14ac:dyDescent="0.2">
      <c r="A152" s="65">
        <v>56</v>
      </c>
      <c r="B152" s="66" t="s">
        <v>332</v>
      </c>
      <c r="C152" s="118">
        <v>200</v>
      </c>
      <c r="D152" s="64" t="s">
        <v>280</v>
      </c>
      <c r="E152" s="43"/>
      <c r="F152" s="66" t="s">
        <v>203</v>
      </c>
      <c r="G152" s="118">
        <v>180</v>
      </c>
    </row>
    <row r="153" spans="1:7" ht="33" x14ac:dyDescent="0.2">
      <c r="A153" s="65">
        <v>68</v>
      </c>
      <c r="B153" s="66" t="s">
        <v>333</v>
      </c>
      <c r="C153" s="118">
        <v>200</v>
      </c>
      <c r="D153" s="64" t="s">
        <v>480</v>
      </c>
      <c r="E153" s="40"/>
      <c r="F153" s="66" t="s">
        <v>334</v>
      </c>
      <c r="G153" s="118">
        <v>200</v>
      </c>
    </row>
    <row r="154" spans="1:7" x14ac:dyDescent="0.2">
      <c r="A154" s="65">
        <v>89</v>
      </c>
      <c r="B154" s="66" t="s">
        <v>279</v>
      </c>
      <c r="C154" s="118">
        <v>30</v>
      </c>
      <c r="D154" s="64" t="s">
        <v>280</v>
      </c>
      <c r="E154" s="41"/>
      <c r="F154" s="66" t="s">
        <v>274</v>
      </c>
      <c r="G154" s="118">
        <v>60</v>
      </c>
    </row>
    <row r="155" spans="1:7" x14ac:dyDescent="0.2">
      <c r="A155" s="65">
        <v>90</v>
      </c>
      <c r="B155" s="66" t="s">
        <v>274</v>
      </c>
      <c r="C155" s="118">
        <v>30</v>
      </c>
      <c r="D155" s="64"/>
      <c r="E155" s="41"/>
      <c r="F155" s="66"/>
      <c r="G155" s="118"/>
    </row>
    <row r="156" spans="1:7" x14ac:dyDescent="0.2">
      <c r="A156" s="169" t="s">
        <v>35</v>
      </c>
      <c r="B156" s="170"/>
      <c r="C156" s="118">
        <f>SUM(C149:C155)</f>
        <v>940</v>
      </c>
      <c r="D156" s="64"/>
      <c r="E156" s="41"/>
      <c r="F156" s="44" t="s">
        <v>35</v>
      </c>
      <c r="G156" s="118">
        <f>SUM(G149:G155)</f>
        <v>895</v>
      </c>
    </row>
    <row r="157" spans="1:7" x14ac:dyDescent="0.2">
      <c r="A157" s="171" t="s">
        <v>180</v>
      </c>
      <c r="B157" s="172"/>
      <c r="C157" s="173"/>
      <c r="D157" s="64"/>
      <c r="E157" s="43"/>
      <c r="F157" s="171" t="s">
        <v>180</v>
      </c>
      <c r="G157" s="173"/>
    </row>
    <row r="158" spans="1:7" ht="33" x14ac:dyDescent="0.2">
      <c r="A158" s="65">
        <v>63</v>
      </c>
      <c r="B158" s="66" t="s">
        <v>288</v>
      </c>
      <c r="C158" s="118">
        <v>110</v>
      </c>
      <c r="D158" s="64" t="s">
        <v>335</v>
      </c>
      <c r="E158" s="46"/>
      <c r="F158" s="42"/>
      <c r="G158" s="118"/>
    </row>
    <row r="159" spans="1:7" x14ac:dyDescent="0.2">
      <c r="A159" s="65">
        <v>93</v>
      </c>
      <c r="B159" s="66" t="s">
        <v>336</v>
      </c>
      <c r="C159" s="118">
        <v>40</v>
      </c>
      <c r="D159" s="64" t="s">
        <v>280</v>
      </c>
      <c r="E159" s="36"/>
      <c r="F159" s="42" t="s">
        <v>185</v>
      </c>
      <c r="G159" s="118">
        <v>200</v>
      </c>
    </row>
    <row r="160" spans="1:7" ht="33" x14ac:dyDescent="0.2">
      <c r="A160" s="65">
        <v>78</v>
      </c>
      <c r="B160" s="66" t="s">
        <v>282</v>
      </c>
      <c r="C160" s="118">
        <v>200</v>
      </c>
      <c r="D160" s="64" t="s">
        <v>466</v>
      </c>
      <c r="E160" s="40"/>
      <c r="F160" s="42" t="s">
        <v>191</v>
      </c>
      <c r="G160" s="118">
        <v>150</v>
      </c>
    </row>
    <row r="161" spans="1:7" x14ac:dyDescent="0.2">
      <c r="A161" s="169" t="s">
        <v>195</v>
      </c>
      <c r="B161" s="170"/>
      <c r="C161" s="118">
        <f>SUM(C158:C160)</f>
        <v>350</v>
      </c>
      <c r="D161" s="64"/>
      <c r="E161" s="41"/>
      <c r="F161" s="44" t="s">
        <v>195</v>
      </c>
      <c r="G161" s="118">
        <f>SUM(G159:G160)</f>
        <v>350</v>
      </c>
    </row>
    <row r="162" spans="1:7" x14ac:dyDescent="0.2">
      <c r="A162" s="169" t="s">
        <v>212</v>
      </c>
      <c r="B162" s="170"/>
      <c r="C162" s="119">
        <f>C142+C156+C161</f>
        <v>1905</v>
      </c>
      <c r="D162" s="64"/>
      <c r="E162" s="41"/>
      <c r="F162" s="44" t="s">
        <v>212</v>
      </c>
      <c r="G162" s="119">
        <f>G142+G147+G156+G161</f>
        <v>2010</v>
      </c>
    </row>
    <row r="163" spans="1:7" x14ac:dyDescent="0.2">
      <c r="A163" s="177" t="s">
        <v>337</v>
      </c>
      <c r="B163" s="178"/>
      <c r="C163" s="179"/>
      <c r="D163" s="64"/>
      <c r="E163" s="40"/>
      <c r="F163" s="177" t="s">
        <v>338</v>
      </c>
      <c r="G163" s="179"/>
    </row>
    <row r="164" spans="1:7" x14ac:dyDescent="0.2">
      <c r="A164" s="174" t="s">
        <v>0</v>
      </c>
      <c r="B164" s="175"/>
      <c r="C164" s="176"/>
      <c r="D164" s="64"/>
      <c r="E164" s="40"/>
      <c r="F164" s="174" t="s">
        <v>0</v>
      </c>
      <c r="G164" s="176"/>
    </row>
    <row r="165" spans="1:7" x14ac:dyDescent="0.2">
      <c r="A165" s="65">
        <v>18</v>
      </c>
      <c r="B165" s="66" t="s">
        <v>301</v>
      </c>
      <c r="C165" s="118">
        <v>100</v>
      </c>
      <c r="D165" s="64"/>
      <c r="E165" s="40"/>
      <c r="F165" s="66" t="s">
        <v>301</v>
      </c>
      <c r="G165" s="118">
        <v>100</v>
      </c>
    </row>
    <row r="166" spans="1:7" ht="49.5" x14ac:dyDescent="0.2">
      <c r="A166" s="65">
        <v>44</v>
      </c>
      <c r="B166" s="66" t="s">
        <v>339</v>
      </c>
      <c r="C166" s="118">
        <v>105</v>
      </c>
      <c r="D166" s="64" t="s">
        <v>481</v>
      </c>
      <c r="E166" s="40"/>
      <c r="F166" s="66" t="s">
        <v>340</v>
      </c>
      <c r="G166" s="118">
        <v>100</v>
      </c>
    </row>
    <row r="167" spans="1:7" x14ac:dyDescent="0.2">
      <c r="A167" s="65">
        <v>59</v>
      </c>
      <c r="B167" s="66" t="s">
        <v>341</v>
      </c>
      <c r="C167" s="118">
        <v>180</v>
      </c>
      <c r="D167" s="64"/>
      <c r="E167" s="41"/>
      <c r="F167" s="66" t="s">
        <v>341</v>
      </c>
      <c r="G167" s="118">
        <v>180</v>
      </c>
    </row>
    <row r="168" spans="1:7" ht="33" x14ac:dyDescent="0.2">
      <c r="A168" s="65">
        <v>63</v>
      </c>
      <c r="B168" s="66" t="s">
        <v>342</v>
      </c>
      <c r="C168" s="118">
        <v>100</v>
      </c>
      <c r="D168" s="64" t="s">
        <v>289</v>
      </c>
      <c r="E168" s="41"/>
      <c r="F168" s="66"/>
      <c r="G168" s="118"/>
    </row>
    <row r="169" spans="1:7" ht="49.5" x14ac:dyDescent="0.2">
      <c r="A169" s="65">
        <v>77</v>
      </c>
      <c r="B169" s="66" t="s">
        <v>343</v>
      </c>
      <c r="C169" s="118">
        <v>200</v>
      </c>
      <c r="D169" s="64" t="s">
        <v>497</v>
      </c>
      <c r="E169" s="41"/>
      <c r="F169" s="66" t="s">
        <v>177</v>
      </c>
      <c r="G169" s="118">
        <v>200</v>
      </c>
    </row>
    <row r="170" spans="1:7" x14ac:dyDescent="0.2">
      <c r="A170" s="65">
        <v>89</v>
      </c>
      <c r="B170" s="66" t="s">
        <v>279</v>
      </c>
      <c r="C170" s="118">
        <v>50</v>
      </c>
      <c r="D170" s="64" t="s">
        <v>280</v>
      </c>
      <c r="E170" s="41"/>
      <c r="F170" s="66"/>
      <c r="G170" s="118"/>
    </row>
    <row r="171" spans="1:7" x14ac:dyDescent="0.2">
      <c r="A171" s="65">
        <v>90</v>
      </c>
      <c r="B171" s="66" t="s">
        <v>274</v>
      </c>
      <c r="C171" s="118">
        <v>30</v>
      </c>
      <c r="D171" s="64"/>
      <c r="E171" s="41"/>
      <c r="F171" s="66" t="s">
        <v>274</v>
      </c>
      <c r="G171" s="118">
        <v>50</v>
      </c>
    </row>
    <row r="172" spans="1:7" x14ac:dyDescent="0.2">
      <c r="A172" s="169" t="s">
        <v>166</v>
      </c>
      <c r="B172" s="170"/>
      <c r="C172" s="118">
        <f>SUM(C165:C171)</f>
        <v>765</v>
      </c>
      <c r="D172" s="64"/>
      <c r="E172" s="41"/>
      <c r="F172" s="44" t="s">
        <v>166</v>
      </c>
      <c r="G172" s="118">
        <f>SUM(G165:G171)</f>
        <v>630</v>
      </c>
    </row>
    <row r="173" spans="1:7" x14ac:dyDescent="0.2">
      <c r="A173" s="67"/>
      <c r="B173" s="67"/>
      <c r="C173" s="118"/>
      <c r="D173" s="64"/>
      <c r="E173" s="41"/>
      <c r="F173" s="174" t="s">
        <v>145</v>
      </c>
      <c r="G173" s="176"/>
    </row>
    <row r="174" spans="1:7" x14ac:dyDescent="0.2">
      <c r="A174" s="67"/>
      <c r="B174" s="67"/>
      <c r="C174" s="118"/>
      <c r="D174" s="64"/>
      <c r="E174" s="41"/>
      <c r="F174" s="42" t="s">
        <v>191</v>
      </c>
      <c r="G174" s="118">
        <v>150</v>
      </c>
    </row>
    <row r="175" spans="1:7" ht="33" x14ac:dyDescent="0.2">
      <c r="A175" s="67"/>
      <c r="B175" s="67"/>
      <c r="C175" s="118"/>
      <c r="D175" s="64"/>
      <c r="E175" s="41"/>
      <c r="F175" s="42" t="s">
        <v>192</v>
      </c>
      <c r="G175" s="118">
        <v>30</v>
      </c>
    </row>
    <row r="176" spans="1:7" x14ac:dyDescent="0.2">
      <c r="A176" s="67"/>
      <c r="B176" s="67"/>
      <c r="C176" s="118"/>
      <c r="D176" s="64"/>
      <c r="E176" s="41"/>
      <c r="F176" s="42"/>
      <c r="G176" s="118"/>
    </row>
    <row r="177" spans="1:7" x14ac:dyDescent="0.2">
      <c r="A177" s="67"/>
      <c r="B177" s="67"/>
      <c r="C177" s="118"/>
      <c r="D177" s="64"/>
      <c r="E177" s="41"/>
      <c r="F177" s="45" t="s">
        <v>146</v>
      </c>
      <c r="G177" s="118">
        <v>180</v>
      </c>
    </row>
    <row r="178" spans="1:7" x14ac:dyDescent="0.2">
      <c r="A178" s="174" t="s">
        <v>11</v>
      </c>
      <c r="B178" s="175"/>
      <c r="C178" s="176"/>
      <c r="D178" s="64"/>
      <c r="E178" s="43"/>
      <c r="F178" s="174" t="s">
        <v>11</v>
      </c>
      <c r="G178" s="176"/>
    </row>
    <row r="179" spans="1:7" x14ac:dyDescent="0.2">
      <c r="A179" s="65">
        <v>4</v>
      </c>
      <c r="B179" s="66" t="s">
        <v>344</v>
      </c>
      <c r="C179" s="118">
        <v>100</v>
      </c>
      <c r="D179" s="64"/>
      <c r="E179" s="40"/>
      <c r="F179" s="66" t="s">
        <v>344</v>
      </c>
      <c r="G179" s="118">
        <v>100</v>
      </c>
    </row>
    <row r="180" spans="1:7" ht="33" x14ac:dyDescent="0.2">
      <c r="A180" s="65">
        <v>19</v>
      </c>
      <c r="B180" s="66" t="s">
        <v>506</v>
      </c>
      <c r="C180" s="118">
        <v>260</v>
      </c>
      <c r="D180" s="64" t="s">
        <v>345</v>
      </c>
      <c r="E180" s="41"/>
      <c r="F180" s="66" t="s">
        <v>346</v>
      </c>
      <c r="G180" s="118">
        <v>260</v>
      </c>
    </row>
    <row r="181" spans="1:7" ht="115.5" x14ac:dyDescent="0.2">
      <c r="A181" s="65">
        <v>49</v>
      </c>
      <c r="B181" s="66" t="s">
        <v>507</v>
      </c>
      <c r="C181" s="118">
        <v>120</v>
      </c>
      <c r="D181" s="64" t="s">
        <v>482</v>
      </c>
      <c r="E181" s="41"/>
      <c r="F181" s="66" t="s">
        <v>347</v>
      </c>
      <c r="G181" s="118">
        <v>100</v>
      </c>
    </row>
    <row r="182" spans="1:7" x14ac:dyDescent="0.2">
      <c r="A182" s="65">
        <v>55</v>
      </c>
      <c r="B182" s="66" t="s">
        <v>348</v>
      </c>
      <c r="C182" s="118">
        <v>200</v>
      </c>
      <c r="D182" s="64"/>
      <c r="E182" s="41"/>
      <c r="F182" s="66" t="s">
        <v>348</v>
      </c>
      <c r="G182" s="118">
        <v>180</v>
      </c>
    </row>
    <row r="183" spans="1:7" ht="66" x14ac:dyDescent="0.2">
      <c r="A183" s="65">
        <v>64</v>
      </c>
      <c r="B183" s="66" t="s">
        <v>349</v>
      </c>
      <c r="C183" s="118">
        <v>200</v>
      </c>
      <c r="D183" s="64" t="s">
        <v>464</v>
      </c>
      <c r="E183" s="43"/>
      <c r="F183" s="66" t="s">
        <v>175</v>
      </c>
      <c r="G183" s="118">
        <v>200</v>
      </c>
    </row>
    <row r="184" spans="1:7" x14ac:dyDescent="0.2">
      <c r="A184" s="65">
        <v>89</v>
      </c>
      <c r="B184" s="66" t="s">
        <v>279</v>
      </c>
      <c r="C184" s="118">
        <v>60</v>
      </c>
      <c r="D184" s="64" t="s">
        <v>280</v>
      </c>
      <c r="E184" s="46"/>
      <c r="F184" s="66" t="s">
        <v>274</v>
      </c>
      <c r="G184" s="118">
        <v>70</v>
      </c>
    </row>
    <row r="185" spans="1:7" x14ac:dyDescent="0.2">
      <c r="A185" s="65">
        <v>90</v>
      </c>
      <c r="B185" s="66" t="s">
        <v>274</v>
      </c>
      <c r="C185" s="118">
        <v>50</v>
      </c>
      <c r="D185" s="64"/>
      <c r="E185" s="36"/>
      <c r="F185" s="66"/>
      <c r="G185" s="118"/>
    </row>
    <row r="186" spans="1:7" x14ac:dyDescent="0.2">
      <c r="A186" s="65">
        <v>96</v>
      </c>
      <c r="B186" s="66" t="s">
        <v>350</v>
      </c>
      <c r="C186" s="118">
        <v>20</v>
      </c>
      <c r="D186" s="64" t="s">
        <v>280</v>
      </c>
      <c r="E186" s="68"/>
      <c r="F186" s="66"/>
      <c r="G186" s="118"/>
    </row>
    <row r="187" spans="1:7" x14ac:dyDescent="0.2">
      <c r="A187" s="169" t="s">
        <v>35</v>
      </c>
      <c r="B187" s="170"/>
      <c r="C187" s="118">
        <f>SUM(C179:C186)</f>
        <v>1010</v>
      </c>
      <c r="D187" s="64"/>
      <c r="E187" s="41"/>
      <c r="F187" s="44" t="s">
        <v>35</v>
      </c>
      <c r="G187" s="118">
        <f>SUM(G179:G186)</f>
        <v>910</v>
      </c>
    </row>
    <row r="188" spans="1:7" x14ac:dyDescent="0.2">
      <c r="A188" s="171" t="s">
        <v>180</v>
      </c>
      <c r="B188" s="172"/>
      <c r="C188" s="173"/>
      <c r="D188" s="64"/>
      <c r="E188" s="41"/>
      <c r="F188" s="171" t="s">
        <v>180</v>
      </c>
      <c r="G188" s="173"/>
    </row>
    <row r="189" spans="1:7" x14ac:dyDescent="0.2">
      <c r="A189" s="65">
        <v>87</v>
      </c>
      <c r="B189" s="66" t="s">
        <v>351</v>
      </c>
      <c r="C189" s="118">
        <v>36</v>
      </c>
      <c r="D189" s="64" t="s">
        <v>280</v>
      </c>
      <c r="E189" s="41"/>
      <c r="F189" s="42"/>
      <c r="G189" s="118"/>
    </row>
    <row r="190" spans="1:7" ht="66" x14ac:dyDescent="0.2">
      <c r="A190" s="65">
        <v>71</v>
      </c>
      <c r="B190" s="66" t="s">
        <v>299</v>
      </c>
      <c r="C190" s="118">
        <v>205</v>
      </c>
      <c r="D190" s="64" t="s">
        <v>464</v>
      </c>
      <c r="E190" s="41"/>
      <c r="F190" s="42" t="s">
        <v>185</v>
      </c>
      <c r="G190" s="118">
        <v>200</v>
      </c>
    </row>
    <row r="191" spans="1:7" x14ac:dyDescent="0.2">
      <c r="A191" s="65">
        <v>79</v>
      </c>
      <c r="B191" s="66" t="s">
        <v>352</v>
      </c>
      <c r="C191" s="118">
        <v>200</v>
      </c>
      <c r="D191" s="64" t="s">
        <v>469</v>
      </c>
      <c r="E191" s="41"/>
      <c r="F191" s="42" t="s">
        <v>191</v>
      </c>
      <c r="G191" s="118">
        <v>150</v>
      </c>
    </row>
    <row r="192" spans="1:7" x14ac:dyDescent="0.2">
      <c r="A192" s="169" t="s">
        <v>195</v>
      </c>
      <c r="B192" s="170"/>
      <c r="C192" s="118">
        <f>SUM(C189:C191)</f>
        <v>441</v>
      </c>
      <c r="D192" s="64"/>
      <c r="E192" s="41"/>
      <c r="F192" s="44" t="s">
        <v>195</v>
      </c>
      <c r="G192" s="118">
        <f>SUM(G190:G191)</f>
        <v>350</v>
      </c>
    </row>
    <row r="193" spans="1:7" x14ac:dyDescent="0.2">
      <c r="A193" s="169" t="s">
        <v>353</v>
      </c>
      <c r="B193" s="170"/>
      <c r="C193" s="119">
        <f>C172+C187+C192</f>
        <v>2216</v>
      </c>
      <c r="D193" s="64"/>
      <c r="E193" s="43"/>
      <c r="F193" s="44" t="s">
        <v>353</v>
      </c>
      <c r="G193" s="119">
        <f>G172+G177+G187+G192</f>
        <v>2070</v>
      </c>
    </row>
    <row r="194" spans="1:7" x14ac:dyDescent="0.2">
      <c r="A194" s="177" t="s">
        <v>213</v>
      </c>
      <c r="B194" s="178"/>
      <c r="C194" s="179"/>
      <c r="D194" s="64"/>
      <c r="E194" s="41"/>
      <c r="F194" s="177" t="s">
        <v>213</v>
      </c>
      <c r="G194" s="179"/>
    </row>
    <row r="195" spans="1:7" x14ac:dyDescent="0.2">
      <c r="A195" s="174" t="s">
        <v>0</v>
      </c>
      <c r="B195" s="175"/>
      <c r="C195" s="176"/>
      <c r="D195" s="64"/>
      <c r="E195" s="41"/>
      <c r="F195" s="174" t="s">
        <v>0</v>
      </c>
      <c r="G195" s="176"/>
    </row>
    <row r="196" spans="1:7" ht="66" x14ac:dyDescent="0.2">
      <c r="A196" s="65">
        <v>3</v>
      </c>
      <c r="B196" s="66" t="s">
        <v>354</v>
      </c>
      <c r="C196" s="118">
        <v>70</v>
      </c>
      <c r="D196" s="64" t="s">
        <v>483</v>
      </c>
      <c r="E196" s="41"/>
      <c r="F196" s="66" t="s">
        <v>190</v>
      </c>
      <c r="G196" s="118">
        <v>15</v>
      </c>
    </row>
    <row r="197" spans="1:7" x14ac:dyDescent="0.2">
      <c r="A197" s="65"/>
      <c r="B197" s="66"/>
      <c r="C197" s="118"/>
      <c r="D197" s="64"/>
      <c r="E197" s="41"/>
      <c r="F197" s="66" t="s">
        <v>39</v>
      </c>
      <c r="G197" s="118">
        <v>10</v>
      </c>
    </row>
    <row r="198" spans="1:7" ht="33" x14ac:dyDescent="0.2">
      <c r="A198" s="65">
        <v>16</v>
      </c>
      <c r="B198" s="66" t="s">
        <v>355</v>
      </c>
      <c r="C198" s="118">
        <v>100</v>
      </c>
      <c r="D198" s="64"/>
      <c r="E198" s="41"/>
      <c r="F198" s="66" t="s">
        <v>355</v>
      </c>
      <c r="G198" s="118">
        <v>100</v>
      </c>
    </row>
    <row r="199" spans="1:7" ht="49.5" x14ac:dyDescent="0.2">
      <c r="A199" s="65">
        <v>36</v>
      </c>
      <c r="B199" s="66" t="s">
        <v>356</v>
      </c>
      <c r="C199" s="118">
        <v>155</v>
      </c>
      <c r="D199" s="64" t="s">
        <v>357</v>
      </c>
      <c r="E199" s="41"/>
      <c r="F199" s="66" t="s">
        <v>358</v>
      </c>
      <c r="G199" s="118">
        <v>170</v>
      </c>
    </row>
    <row r="200" spans="1:7" ht="66" x14ac:dyDescent="0.2">
      <c r="A200" s="65">
        <v>75</v>
      </c>
      <c r="B200" s="66" t="s">
        <v>304</v>
      </c>
      <c r="C200" s="118">
        <v>200</v>
      </c>
      <c r="D200" s="64" t="s">
        <v>464</v>
      </c>
      <c r="E200" s="41"/>
      <c r="F200" s="66" t="s">
        <v>305</v>
      </c>
      <c r="G200" s="118">
        <v>200</v>
      </c>
    </row>
    <row r="201" spans="1:7" x14ac:dyDescent="0.2">
      <c r="A201" s="65">
        <v>90</v>
      </c>
      <c r="B201" s="66" t="s">
        <v>274</v>
      </c>
      <c r="C201" s="118">
        <v>40</v>
      </c>
      <c r="D201" s="64"/>
      <c r="E201" s="41"/>
      <c r="F201" s="66" t="s">
        <v>274</v>
      </c>
      <c r="G201" s="118">
        <v>90</v>
      </c>
    </row>
    <row r="202" spans="1:7" x14ac:dyDescent="0.2">
      <c r="A202" s="65"/>
      <c r="B202" s="66"/>
      <c r="C202" s="118"/>
      <c r="D202" s="64"/>
      <c r="E202" s="41"/>
      <c r="F202" s="42"/>
      <c r="G202" s="118"/>
    </row>
    <row r="203" spans="1:7" x14ac:dyDescent="0.2">
      <c r="A203" s="169" t="s">
        <v>166</v>
      </c>
      <c r="B203" s="170"/>
      <c r="C203" s="118">
        <f>SUM(C196:C202)</f>
        <v>565</v>
      </c>
      <c r="D203" s="64"/>
      <c r="E203" s="43"/>
      <c r="F203" s="44" t="s">
        <v>166</v>
      </c>
      <c r="G203" s="118">
        <f>SUM(G196:G201)</f>
        <v>585</v>
      </c>
    </row>
    <row r="204" spans="1:7" x14ac:dyDescent="0.2">
      <c r="A204" s="67"/>
      <c r="B204" s="67"/>
      <c r="C204" s="118"/>
      <c r="D204" s="64"/>
      <c r="E204" s="43"/>
      <c r="F204" s="174" t="s">
        <v>145</v>
      </c>
      <c r="G204" s="176"/>
    </row>
    <row r="205" spans="1:7" x14ac:dyDescent="0.2">
      <c r="A205" s="67"/>
      <c r="B205" s="67"/>
      <c r="C205" s="118"/>
      <c r="D205" s="64"/>
      <c r="E205" s="43"/>
      <c r="F205" s="42" t="s">
        <v>191</v>
      </c>
      <c r="G205" s="118">
        <v>150</v>
      </c>
    </row>
    <row r="206" spans="1:7" ht="33" x14ac:dyDescent="0.2">
      <c r="A206" s="67"/>
      <c r="B206" s="67"/>
      <c r="C206" s="118"/>
      <c r="D206" s="64"/>
      <c r="E206" s="43"/>
      <c r="F206" s="42" t="s">
        <v>192</v>
      </c>
      <c r="G206" s="118">
        <v>30</v>
      </c>
    </row>
    <row r="207" spans="1:7" x14ac:dyDescent="0.2">
      <c r="A207" s="67"/>
      <c r="B207" s="67"/>
      <c r="C207" s="118"/>
      <c r="D207" s="64"/>
      <c r="E207" s="43"/>
      <c r="F207" s="42"/>
      <c r="G207" s="118"/>
    </row>
    <row r="208" spans="1:7" x14ac:dyDescent="0.2">
      <c r="A208" s="67"/>
      <c r="B208" s="67"/>
      <c r="C208" s="118"/>
      <c r="D208" s="64"/>
      <c r="E208" s="43"/>
      <c r="F208" s="45" t="s">
        <v>146</v>
      </c>
      <c r="G208" s="118">
        <v>180</v>
      </c>
    </row>
    <row r="209" spans="1:7" x14ac:dyDescent="0.2">
      <c r="A209" s="174" t="s">
        <v>11</v>
      </c>
      <c r="B209" s="175"/>
      <c r="C209" s="176"/>
      <c r="D209" s="64"/>
      <c r="E209" s="40"/>
      <c r="F209" s="174" t="s">
        <v>11</v>
      </c>
      <c r="G209" s="176"/>
    </row>
    <row r="210" spans="1:7" ht="66" x14ac:dyDescent="0.2">
      <c r="A210" s="65">
        <v>11</v>
      </c>
      <c r="B210" s="66" t="s">
        <v>359</v>
      </c>
      <c r="C210" s="118">
        <v>100</v>
      </c>
      <c r="D210" s="64"/>
      <c r="E210" s="41"/>
      <c r="F210" s="66" t="s">
        <v>359</v>
      </c>
      <c r="G210" s="118">
        <v>100</v>
      </c>
    </row>
    <row r="211" spans="1:7" ht="33" x14ac:dyDescent="0.2">
      <c r="A211" s="65">
        <v>26</v>
      </c>
      <c r="B211" s="66" t="s">
        <v>508</v>
      </c>
      <c r="C211" s="118">
        <v>300</v>
      </c>
      <c r="D211" s="64"/>
      <c r="E211" s="41"/>
      <c r="F211" s="66" t="s">
        <v>523</v>
      </c>
      <c r="G211" s="118">
        <v>280</v>
      </c>
    </row>
    <row r="212" spans="1:7" ht="49.5" x14ac:dyDescent="0.2">
      <c r="A212" s="65">
        <v>53</v>
      </c>
      <c r="B212" s="66" t="s">
        <v>360</v>
      </c>
      <c r="C212" s="118">
        <v>280</v>
      </c>
      <c r="D212" s="64" t="s">
        <v>484</v>
      </c>
      <c r="E212" s="41"/>
      <c r="F212" s="66" t="s">
        <v>361</v>
      </c>
      <c r="G212" s="118">
        <v>100</v>
      </c>
    </row>
    <row r="213" spans="1:7" x14ac:dyDescent="0.2">
      <c r="A213" s="65"/>
      <c r="B213" s="66"/>
      <c r="C213" s="118"/>
      <c r="D213" s="64"/>
      <c r="E213" s="41"/>
      <c r="F213" s="66" t="s">
        <v>203</v>
      </c>
      <c r="G213" s="118">
        <v>180</v>
      </c>
    </row>
    <row r="214" spans="1:7" ht="66" x14ac:dyDescent="0.2">
      <c r="A214" s="65">
        <v>81</v>
      </c>
      <c r="B214" s="66" t="s">
        <v>362</v>
      </c>
      <c r="C214" s="118">
        <v>200</v>
      </c>
      <c r="D214" s="64" t="s">
        <v>464</v>
      </c>
      <c r="E214" s="43"/>
      <c r="F214" s="66" t="s">
        <v>363</v>
      </c>
      <c r="G214" s="118">
        <v>200</v>
      </c>
    </row>
    <row r="215" spans="1:7" x14ac:dyDescent="0.2">
      <c r="A215" s="65">
        <v>89</v>
      </c>
      <c r="B215" s="66" t="s">
        <v>279</v>
      </c>
      <c r="C215" s="118">
        <v>30</v>
      </c>
      <c r="D215" s="64" t="s">
        <v>280</v>
      </c>
      <c r="E215" s="46"/>
      <c r="F215" s="66" t="s">
        <v>274</v>
      </c>
      <c r="G215" s="118">
        <v>50</v>
      </c>
    </row>
    <row r="216" spans="1:7" x14ac:dyDescent="0.2">
      <c r="A216" s="65">
        <v>90</v>
      </c>
      <c r="B216" s="66" t="s">
        <v>274</v>
      </c>
      <c r="C216" s="118">
        <v>30</v>
      </c>
      <c r="D216" s="64"/>
      <c r="E216" s="36"/>
      <c r="F216" s="66"/>
      <c r="G216" s="118"/>
    </row>
    <row r="217" spans="1:7" x14ac:dyDescent="0.2">
      <c r="A217" s="65"/>
      <c r="B217" s="66"/>
      <c r="C217" s="118"/>
      <c r="D217" s="64"/>
      <c r="E217" s="68"/>
      <c r="F217" s="42"/>
      <c r="G217" s="118"/>
    </row>
    <row r="218" spans="1:7" x14ac:dyDescent="0.2">
      <c r="A218" s="169" t="s">
        <v>35</v>
      </c>
      <c r="B218" s="170"/>
      <c r="C218" s="118">
        <f>SUM(C210:C217)</f>
        <v>940</v>
      </c>
      <c r="D218" s="64"/>
      <c r="E218" s="41"/>
      <c r="F218" s="44" t="s">
        <v>35</v>
      </c>
      <c r="G218" s="118">
        <f>SUM(G210:G217)</f>
        <v>910</v>
      </c>
    </row>
    <row r="219" spans="1:7" x14ac:dyDescent="0.2">
      <c r="A219" s="171" t="s">
        <v>180</v>
      </c>
      <c r="B219" s="172"/>
      <c r="C219" s="173"/>
      <c r="D219" s="64"/>
      <c r="E219" s="41"/>
      <c r="F219" s="171" t="s">
        <v>180</v>
      </c>
      <c r="G219" s="173"/>
    </row>
    <row r="220" spans="1:7" x14ac:dyDescent="0.2">
      <c r="A220" s="65">
        <v>63</v>
      </c>
      <c r="B220" s="66" t="s">
        <v>364</v>
      </c>
      <c r="C220" s="118">
        <v>140</v>
      </c>
      <c r="D220" s="64"/>
      <c r="E220" s="41"/>
      <c r="F220" s="42"/>
      <c r="G220" s="118"/>
    </row>
    <row r="221" spans="1:7" x14ac:dyDescent="0.2">
      <c r="A221" s="65">
        <v>94</v>
      </c>
      <c r="B221" s="66" t="s">
        <v>281</v>
      </c>
      <c r="C221" s="118">
        <v>20</v>
      </c>
      <c r="D221" s="64" t="s">
        <v>280</v>
      </c>
      <c r="E221" s="41"/>
      <c r="F221" s="42" t="s">
        <v>185</v>
      </c>
      <c r="G221" s="118">
        <v>200</v>
      </c>
    </row>
    <row r="222" spans="1:7" ht="33" x14ac:dyDescent="0.2">
      <c r="A222" s="65">
        <v>78</v>
      </c>
      <c r="B222" s="66" t="s">
        <v>365</v>
      </c>
      <c r="C222" s="118">
        <v>200</v>
      </c>
      <c r="D222" s="64" t="s">
        <v>280</v>
      </c>
      <c r="E222" s="43"/>
      <c r="F222" s="42" t="s">
        <v>191</v>
      </c>
      <c r="G222" s="118">
        <v>150</v>
      </c>
    </row>
    <row r="223" spans="1:7" x14ac:dyDescent="0.2">
      <c r="A223" s="169" t="s">
        <v>195</v>
      </c>
      <c r="B223" s="170"/>
      <c r="C223" s="118">
        <f>SUM(C220:C222)</f>
        <v>360</v>
      </c>
      <c r="D223" s="64"/>
      <c r="E223" s="40"/>
      <c r="F223" s="44" t="s">
        <v>195</v>
      </c>
      <c r="G223" s="118">
        <f>SUM(G221:G222)</f>
        <v>350</v>
      </c>
    </row>
    <row r="224" spans="1:7" x14ac:dyDescent="0.2">
      <c r="A224" s="169" t="s">
        <v>214</v>
      </c>
      <c r="B224" s="170"/>
      <c r="C224" s="119">
        <f>C203+C218+C223</f>
        <v>1865</v>
      </c>
      <c r="D224" s="64"/>
      <c r="E224" s="40"/>
      <c r="F224" s="44" t="s">
        <v>214</v>
      </c>
      <c r="G224" s="119">
        <f>G203+G208+G218+G223</f>
        <v>2025</v>
      </c>
    </row>
    <row r="225" spans="1:7" x14ac:dyDescent="0.2">
      <c r="A225" s="177" t="s">
        <v>215</v>
      </c>
      <c r="B225" s="178"/>
      <c r="C225" s="179"/>
      <c r="D225" s="64"/>
      <c r="E225" s="41"/>
      <c r="F225" s="177" t="s">
        <v>215</v>
      </c>
      <c r="G225" s="179"/>
    </row>
    <row r="226" spans="1:7" x14ac:dyDescent="0.2">
      <c r="A226" s="174" t="s">
        <v>0</v>
      </c>
      <c r="B226" s="175"/>
      <c r="C226" s="176"/>
      <c r="D226" s="64"/>
      <c r="E226" s="41"/>
      <c r="F226" s="174"/>
      <c r="G226" s="176"/>
    </row>
    <row r="227" spans="1:7" ht="33" x14ac:dyDescent="0.2">
      <c r="A227" s="65">
        <v>14</v>
      </c>
      <c r="B227" s="66" t="s">
        <v>366</v>
      </c>
      <c r="C227" s="118">
        <v>100</v>
      </c>
      <c r="D227" s="64" t="s">
        <v>367</v>
      </c>
      <c r="E227" s="41"/>
      <c r="F227" s="66" t="s">
        <v>190</v>
      </c>
      <c r="G227" s="118">
        <v>15</v>
      </c>
    </row>
    <row r="228" spans="1:7" ht="33" x14ac:dyDescent="0.2">
      <c r="A228" s="65">
        <v>34</v>
      </c>
      <c r="B228" s="66" t="s">
        <v>368</v>
      </c>
      <c r="C228" s="118">
        <v>200</v>
      </c>
      <c r="D228" s="64" t="s">
        <v>369</v>
      </c>
      <c r="E228" s="41"/>
      <c r="F228" s="66" t="s">
        <v>227</v>
      </c>
      <c r="G228" s="118">
        <v>250</v>
      </c>
    </row>
    <row r="229" spans="1:7" x14ac:dyDescent="0.2">
      <c r="A229" s="65"/>
      <c r="B229" s="66"/>
      <c r="C229" s="118"/>
      <c r="D229" s="64"/>
      <c r="E229" s="41"/>
      <c r="F229" s="66" t="s">
        <v>228</v>
      </c>
      <c r="G229" s="118">
        <v>70</v>
      </c>
    </row>
    <row r="230" spans="1:7" ht="66" x14ac:dyDescent="0.2">
      <c r="A230" s="65">
        <v>76</v>
      </c>
      <c r="B230" s="66" t="s">
        <v>286</v>
      </c>
      <c r="C230" s="118">
        <v>200</v>
      </c>
      <c r="D230" s="64" t="s">
        <v>464</v>
      </c>
      <c r="E230" s="41"/>
      <c r="F230" s="66" t="s">
        <v>287</v>
      </c>
      <c r="G230" s="118">
        <v>200</v>
      </c>
    </row>
    <row r="231" spans="1:7" x14ac:dyDescent="0.2">
      <c r="A231" s="65">
        <v>89</v>
      </c>
      <c r="B231" s="66" t="s">
        <v>279</v>
      </c>
      <c r="C231" s="118">
        <v>30</v>
      </c>
      <c r="D231" s="64" t="s">
        <v>280</v>
      </c>
      <c r="E231" s="41"/>
      <c r="F231" s="66"/>
      <c r="G231" s="118"/>
    </row>
    <row r="232" spans="1:7" x14ac:dyDescent="0.2">
      <c r="A232" s="65">
        <v>90</v>
      </c>
      <c r="B232" s="66" t="s">
        <v>274</v>
      </c>
      <c r="C232" s="118">
        <v>20</v>
      </c>
      <c r="D232" s="64"/>
      <c r="E232" s="43"/>
      <c r="F232" s="66" t="s">
        <v>274</v>
      </c>
      <c r="G232" s="118">
        <v>50</v>
      </c>
    </row>
    <row r="233" spans="1:7" ht="33" x14ac:dyDescent="0.2">
      <c r="A233" s="65">
        <v>63</v>
      </c>
      <c r="B233" s="66" t="s">
        <v>288</v>
      </c>
      <c r="C233" s="118">
        <v>100</v>
      </c>
      <c r="D233" s="64" t="s">
        <v>289</v>
      </c>
      <c r="E233" s="40"/>
      <c r="F233" s="66"/>
      <c r="G233" s="118"/>
    </row>
    <row r="234" spans="1:7" x14ac:dyDescent="0.2">
      <c r="A234" s="169" t="s">
        <v>166</v>
      </c>
      <c r="B234" s="170"/>
      <c r="C234" s="118">
        <f>SUM(C227:C233)</f>
        <v>650</v>
      </c>
      <c r="D234" s="64"/>
      <c r="E234" s="41"/>
      <c r="F234" s="44" t="s">
        <v>166</v>
      </c>
      <c r="G234" s="118">
        <f>SUM(G227:G233)</f>
        <v>585</v>
      </c>
    </row>
    <row r="235" spans="1:7" x14ac:dyDescent="0.2">
      <c r="A235" s="67"/>
      <c r="B235" s="67"/>
      <c r="C235" s="118"/>
      <c r="D235" s="64"/>
      <c r="E235" s="41"/>
      <c r="F235" s="174" t="s">
        <v>145</v>
      </c>
      <c r="G235" s="176"/>
    </row>
    <row r="236" spans="1:7" x14ac:dyDescent="0.2">
      <c r="A236" s="67"/>
      <c r="B236" s="67"/>
      <c r="C236" s="118"/>
      <c r="D236" s="64"/>
      <c r="E236" s="41"/>
      <c r="F236" s="42" t="s">
        <v>191</v>
      </c>
      <c r="G236" s="118">
        <v>150</v>
      </c>
    </row>
    <row r="237" spans="1:7" ht="33" x14ac:dyDescent="0.2">
      <c r="A237" s="67"/>
      <c r="B237" s="67"/>
      <c r="C237" s="118"/>
      <c r="D237" s="64"/>
      <c r="E237" s="41"/>
      <c r="F237" s="42" t="s">
        <v>192</v>
      </c>
      <c r="G237" s="118">
        <v>30</v>
      </c>
    </row>
    <row r="238" spans="1:7" x14ac:dyDescent="0.2">
      <c r="A238" s="67"/>
      <c r="B238" s="67"/>
      <c r="C238" s="118"/>
      <c r="D238" s="64"/>
      <c r="E238" s="41"/>
      <c r="F238" s="42"/>
      <c r="G238" s="118"/>
    </row>
    <row r="239" spans="1:7" x14ac:dyDescent="0.2">
      <c r="A239" s="67"/>
      <c r="B239" s="67"/>
      <c r="C239" s="118"/>
      <c r="D239" s="64"/>
      <c r="E239" s="41"/>
      <c r="F239" s="45" t="s">
        <v>146</v>
      </c>
      <c r="G239" s="118">
        <v>180</v>
      </c>
    </row>
    <row r="240" spans="1:7" x14ac:dyDescent="0.2">
      <c r="A240" s="174" t="s">
        <v>11</v>
      </c>
      <c r="B240" s="175"/>
      <c r="C240" s="176"/>
      <c r="D240" s="64"/>
      <c r="E240" s="41"/>
      <c r="F240" s="174" t="s">
        <v>11</v>
      </c>
      <c r="G240" s="176"/>
    </row>
    <row r="241" spans="1:7" ht="49.5" x14ac:dyDescent="0.2">
      <c r="A241" s="65">
        <v>6</v>
      </c>
      <c r="B241" s="66" t="s">
        <v>370</v>
      </c>
      <c r="C241" s="118">
        <v>100</v>
      </c>
      <c r="D241" s="64"/>
      <c r="E241" s="41"/>
      <c r="F241" s="66" t="s">
        <v>370</v>
      </c>
      <c r="G241" s="118">
        <v>100</v>
      </c>
    </row>
    <row r="242" spans="1:7" ht="33" x14ac:dyDescent="0.2">
      <c r="A242" s="65">
        <v>20</v>
      </c>
      <c r="B242" s="66" t="s">
        <v>509</v>
      </c>
      <c r="C242" s="118">
        <v>260</v>
      </c>
      <c r="D242" s="64" t="s">
        <v>345</v>
      </c>
      <c r="E242" s="43"/>
      <c r="F242" s="66" t="s">
        <v>534</v>
      </c>
      <c r="G242" s="118">
        <v>260</v>
      </c>
    </row>
    <row r="243" spans="1:7" ht="115.5" x14ac:dyDescent="0.2">
      <c r="A243" s="65">
        <v>45</v>
      </c>
      <c r="B243" s="66" t="s">
        <v>371</v>
      </c>
      <c r="C243" s="118">
        <v>280</v>
      </c>
      <c r="D243" s="64" t="s">
        <v>485</v>
      </c>
      <c r="E243" s="46"/>
      <c r="F243" s="66" t="s">
        <v>293</v>
      </c>
      <c r="G243" s="118">
        <v>110</v>
      </c>
    </row>
    <row r="244" spans="1:7" x14ac:dyDescent="0.2">
      <c r="A244" s="65"/>
      <c r="B244" s="66"/>
      <c r="C244" s="118"/>
      <c r="D244" s="64"/>
      <c r="E244" s="46"/>
      <c r="F244" s="66" t="s">
        <v>208</v>
      </c>
      <c r="G244" s="118">
        <v>180</v>
      </c>
    </row>
    <row r="245" spans="1:7" ht="66" x14ac:dyDescent="0.2">
      <c r="A245" s="65">
        <v>65</v>
      </c>
      <c r="B245" s="66" t="s">
        <v>372</v>
      </c>
      <c r="C245" s="118">
        <v>200</v>
      </c>
      <c r="D245" s="64" t="s">
        <v>464</v>
      </c>
      <c r="E245" s="36"/>
      <c r="F245" s="66" t="s">
        <v>373</v>
      </c>
      <c r="G245" s="118">
        <v>200</v>
      </c>
    </row>
    <row r="246" spans="1:7" x14ac:dyDescent="0.2">
      <c r="A246" s="65">
        <v>89</v>
      </c>
      <c r="B246" s="66" t="s">
        <v>279</v>
      </c>
      <c r="C246" s="118">
        <v>80</v>
      </c>
      <c r="D246" s="64" t="s">
        <v>280</v>
      </c>
      <c r="E246" s="68"/>
      <c r="F246" s="66" t="s">
        <v>274</v>
      </c>
      <c r="G246" s="118">
        <v>80</v>
      </c>
    </row>
    <row r="247" spans="1:7" x14ac:dyDescent="0.2">
      <c r="A247" s="65">
        <v>90</v>
      </c>
      <c r="B247" s="66" t="s">
        <v>274</v>
      </c>
      <c r="C247" s="118">
        <v>50</v>
      </c>
      <c r="D247" s="64"/>
      <c r="E247" s="41"/>
      <c r="F247" s="66"/>
      <c r="G247" s="118"/>
    </row>
    <row r="248" spans="1:7" x14ac:dyDescent="0.2">
      <c r="A248" s="65"/>
      <c r="B248" s="66"/>
      <c r="C248" s="118"/>
      <c r="D248" s="64"/>
      <c r="E248" s="41"/>
      <c r="F248" s="42"/>
      <c r="G248" s="118"/>
    </row>
    <row r="249" spans="1:7" x14ac:dyDescent="0.2">
      <c r="A249" s="65"/>
      <c r="B249" s="66"/>
      <c r="C249" s="118"/>
      <c r="D249" s="64"/>
      <c r="E249" s="41"/>
      <c r="F249" s="42"/>
      <c r="G249" s="118"/>
    </row>
    <row r="250" spans="1:7" x14ac:dyDescent="0.2">
      <c r="A250" s="169" t="s">
        <v>35</v>
      </c>
      <c r="B250" s="170"/>
      <c r="C250" s="118">
        <f>SUM(C241:C249)</f>
        <v>970</v>
      </c>
      <c r="D250" s="64"/>
      <c r="E250" s="41"/>
      <c r="F250" s="44" t="s">
        <v>35</v>
      </c>
      <c r="G250" s="118">
        <f>SUM(G241:G249)</f>
        <v>930</v>
      </c>
    </row>
    <row r="251" spans="1:7" x14ac:dyDescent="0.2">
      <c r="A251" s="171" t="s">
        <v>180</v>
      </c>
      <c r="B251" s="172"/>
      <c r="C251" s="173"/>
      <c r="D251" s="64"/>
      <c r="E251" s="41"/>
      <c r="F251" s="171" t="s">
        <v>180</v>
      </c>
      <c r="G251" s="173"/>
    </row>
    <row r="252" spans="1:7" ht="33" x14ac:dyDescent="0.2">
      <c r="A252" s="65">
        <v>88</v>
      </c>
      <c r="B252" s="66" t="s">
        <v>374</v>
      </c>
      <c r="C252" s="118">
        <v>100</v>
      </c>
      <c r="D252" s="64" t="s">
        <v>280</v>
      </c>
      <c r="E252" s="43"/>
      <c r="F252" s="42"/>
      <c r="G252" s="118"/>
    </row>
    <row r="253" spans="1:7" ht="33" x14ac:dyDescent="0.2">
      <c r="A253" s="65">
        <v>95</v>
      </c>
      <c r="B253" s="66" t="s">
        <v>375</v>
      </c>
      <c r="C253" s="118">
        <v>50</v>
      </c>
      <c r="D253" s="64" t="s">
        <v>280</v>
      </c>
      <c r="E253" s="40"/>
      <c r="F253" s="42" t="s">
        <v>185</v>
      </c>
      <c r="G253" s="118">
        <v>200</v>
      </c>
    </row>
    <row r="254" spans="1:7" x14ac:dyDescent="0.2">
      <c r="A254" s="65">
        <v>70</v>
      </c>
      <c r="B254" s="66" t="s">
        <v>376</v>
      </c>
      <c r="C254" s="118">
        <v>200</v>
      </c>
      <c r="D254" s="64"/>
      <c r="E254" s="40"/>
      <c r="F254" s="42" t="s">
        <v>191</v>
      </c>
      <c r="G254" s="118">
        <v>150</v>
      </c>
    </row>
    <row r="255" spans="1:7" x14ac:dyDescent="0.2">
      <c r="A255" s="169" t="s">
        <v>195</v>
      </c>
      <c r="B255" s="170"/>
      <c r="C255" s="118">
        <f>SUM(C252:C254)</f>
        <v>350</v>
      </c>
      <c r="D255" s="64"/>
      <c r="E255" s="40"/>
      <c r="F255" s="44" t="s">
        <v>195</v>
      </c>
      <c r="G255" s="118">
        <f>SUM(G253:G254)</f>
        <v>350</v>
      </c>
    </row>
    <row r="256" spans="1:7" x14ac:dyDescent="0.2">
      <c r="A256" s="169" t="s">
        <v>217</v>
      </c>
      <c r="B256" s="170"/>
      <c r="C256" s="119">
        <f>C234+C250+C255</f>
        <v>1970</v>
      </c>
      <c r="D256" s="64"/>
      <c r="E256" s="40"/>
      <c r="F256" s="44" t="s">
        <v>217</v>
      </c>
      <c r="G256" s="119">
        <f>G234+G239+G250+G255</f>
        <v>2045</v>
      </c>
    </row>
    <row r="257" spans="1:7" x14ac:dyDescent="0.2">
      <c r="A257" s="177" t="s">
        <v>218</v>
      </c>
      <c r="B257" s="178"/>
      <c r="C257" s="179"/>
      <c r="D257" s="64"/>
      <c r="E257" s="41"/>
      <c r="F257" s="177" t="s">
        <v>218</v>
      </c>
      <c r="G257" s="179"/>
    </row>
    <row r="258" spans="1:7" x14ac:dyDescent="0.2">
      <c r="A258" s="174" t="s">
        <v>0</v>
      </c>
      <c r="B258" s="175"/>
      <c r="C258" s="176"/>
      <c r="D258" s="64"/>
      <c r="E258" s="41"/>
      <c r="F258" s="174" t="s">
        <v>0</v>
      </c>
      <c r="G258" s="176"/>
    </row>
    <row r="259" spans="1:7" ht="66" x14ac:dyDescent="0.2">
      <c r="A259" s="65">
        <v>1</v>
      </c>
      <c r="B259" s="66" t="s">
        <v>315</v>
      </c>
      <c r="C259" s="118">
        <v>50</v>
      </c>
      <c r="D259" s="64" t="s">
        <v>486</v>
      </c>
      <c r="E259" s="41"/>
      <c r="F259" s="66" t="s">
        <v>39</v>
      </c>
      <c r="G259" s="118">
        <v>10</v>
      </c>
    </row>
    <row r="260" spans="1:7" ht="49.5" x14ac:dyDescent="0.2">
      <c r="A260" s="65">
        <v>37</v>
      </c>
      <c r="B260" s="66" t="s">
        <v>510</v>
      </c>
      <c r="C260" s="118">
        <v>205</v>
      </c>
      <c r="D260" s="64" t="s">
        <v>479</v>
      </c>
      <c r="E260" s="43"/>
      <c r="F260" s="66" t="s">
        <v>536</v>
      </c>
      <c r="G260" s="118">
        <v>190</v>
      </c>
    </row>
    <row r="261" spans="1:7" ht="66" x14ac:dyDescent="0.2">
      <c r="A261" s="65">
        <v>73</v>
      </c>
      <c r="B261" s="66" t="s">
        <v>273</v>
      </c>
      <c r="C261" s="118">
        <v>212</v>
      </c>
      <c r="D261" s="64" t="s">
        <v>464</v>
      </c>
      <c r="E261" s="40"/>
      <c r="F261" s="66" t="s">
        <v>169</v>
      </c>
      <c r="G261" s="118">
        <v>200</v>
      </c>
    </row>
    <row r="262" spans="1:7" x14ac:dyDescent="0.2">
      <c r="A262" s="65">
        <v>89</v>
      </c>
      <c r="B262" s="66" t="s">
        <v>279</v>
      </c>
      <c r="C262" s="118">
        <v>60</v>
      </c>
      <c r="D262" s="64" t="s">
        <v>280</v>
      </c>
      <c r="E262" s="41"/>
      <c r="F262" s="66"/>
      <c r="G262" s="118"/>
    </row>
    <row r="263" spans="1:7" x14ac:dyDescent="0.2">
      <c r="A263" s="65">
        <v>90</v>
      </c>
      <c r="B263" s="66" t="s">
        <v>274</v>
      </c>
      <c r="C263" s="118">
        <v>50</v>
      </c>
      <c r="D263" s="64"/>
      <c r="E263" s="41"/>
      <c r="F263" s="66" t="s">
        <v>274</v>
      </c>
      <c r="G263" s="118">
        <v>60</v>
      </c>
    </row>
    <row r="264" spans="1:7" x14ac:dyDescent="0.2">
      <c r="A264" s="65"/>
      <c r="B264" s="66"/>
      <c r="C264" s="118"/>
      <c r="D264" s="64"/>
      <c r="E264" s="41"/>
      <c r="F264" s="42" t="s">
        <v>461</v>
      </c>
      <c r="G264" s="118">
        <v>90</v>
      </c>
    </row>
    <row r="265" spans="1:7" x14ac:dyDescent="0.2">
      <c r="A265" s="65"/>
      <c r="B265" s="66"/>
      <c r="C265" s="118"/>
      <c r="D265" s="64"/>
      <c r="E265" s="43"/>
      <c r="F265" s="42"/>
      <c r="G265" s="118"/>
    </row>
    <row r="266" spans="1:7" x14ac:dyDescent="0.2">
      <c r="A266" s="169" t="s">
        <v>166</v>
      </c>
      <c r="B266" s="170"/>
      <c r="C266" s="118">
        <f>SUM(C259:C265)</f>
        <v>577</v>
      </c>
      <c r="D266" s="64"/>
      <c r="E266" s="46"/>
      <c r="F266" s="44" t="s">
        <v>166</v>
      </c>
      <c r="G266" s="118">
        <f>SUM(G259:G265)</f>
        <v>550</v>
      </c>
    </row>
    <row r="267" spans="1:7" x14ac:dyDescent="0.2">
      <c r="A267" s="67"/>
      <c r="B267" s="67"/>
      <c r="C267" s="118"/>
      <c r="D267" s="64"/>
      <c r="E267" s="46"/>
      <c r="F267" s="174" t="s">
        <v>145</v>
      </c>
      <c r="G267" s="176"/>
    </row>
    <row r="268" spans="1:7" x14ac:dyDescent="0.2">
      <c r="A268" s="67"/>
      <c r="B268" s="67"/>
      <c r="C268" s="118"/>
      <c r="D268" s="64"/>
      <c r="E268" s="46"/>
      <c r="F268" s="42" t="s">
        <v>191</v>
      </c>
      <c r="G268" s="118">
        <v>150</v>
      </c>
    </row>
    <row r="269" spans="1:7" ht="33" x14ac:dyDescent="0.2">
      <c r="A269" s="67"/>
      <c r="B269" s="67"/>
      <c r="C269" s="118"/>
      <c r="D269" s="64"/>
      <c r="E269" s="46"/>
      <c r="F269" s="42" t="s">
        <v>192</v>
      </c>
      <c r="G269" s="118">
        <v>30</v>
      </c>
    </row>
    <row r="270" spans="1:7" x14ac:dyDescent="0.2">
      <c r="A270" s="67"/>
      <c r="B270" s="67"/>
      <c r="C270" s="118"/>
      <c r="D270" s="64"/>
      <c r="E270" s="46"/>
      <c r="F270" s="42"/>
      <c r="G270" s="118"/>
    </row>
    <row r="271" spans="1:7" x14ac:dyDescent="0.2">
      <c r="A271" s="67"/>
      <c r="B271" s="67"/>
      <c r="C271" s="118"/>
      <c r="D271" s="64"/>
      <c r="E271" s="46"/>
      <c r="F271" s="45" t="s">
        <v>146</v>
      </c>
      <c r="G271" s="118">
        <v>180</v>
      </c>
    </row>
    <row r="272" spans="1:7" x14ac:dyDescent="0.2">
      <c r="A272" s="174" t="s">
        <v>11</v>
      </c>
      <c r="B272" s="175"/>
      <c r="C272" s="176"/>
      <c r="D272" s="64"/>
      <c r="E272" s="36"/>
      <c r="F272" s="174" t="s">
        <v>11</v>
      </c>
      <c r="G272" s="176"/>
    </row>
    <row r="273" spans="1:7" x14ac:dyDescent="0.2">
      <c r="A273" s="65">
        <v>15</v>
      </c>
      <c r="B273" s="66" t="s">
        <v>284</v>
      </c>
      <c r="C273" s="118">
        <v>100</v>
      </c>
      <c r="D273" s="64"/>
      <c r="E273" s="68"/>
      <c r="F273" s="66" t="s">
        <v>171</v>
      </c>
      <c r="G273" s="118">
        <v>100</v>
      </c>
    </row>
    <row r="274" spans="1:7" ht="49.5" x14ac:dyDescent="0.2">
      <c r="A274" s="65">
        <v>27</v>
      </c>
      <c r="B274" s="66" t="s">
        <v>511</v>
      </c>
      <c r="C274" s="118">
        <v>300</v>
      </c>
      <c r="D274" s="64" t="s">
        <v>487</v>
      </c>
      <c r="E274" s="41"/>
      <c r="F274" s="66" t="s">
        <v>377</v>
      </c>
      <c r="G274" s="118">
        <v>250</v>
      </c>
    </row>
    <row r="275" spans="1:7" ht="33" x14ac:dyDescent="0.2">
      <c r="A275" s="65">
        <v>40</v>
      </c>
      <c r="B275" s="66" t="s">
        <v>512</v>
      </c>
      <c r="C275" s="118">
        <v>160</v>
      </c>
      <c r="D275" s="64"/>
      <c r="E275" s="41"/>
      <c r="F275" s="66" t="s">
        <v>378</v>
      </c>
      <c r="G275" s="118">
        <v>100</v>
      </c>
    </row>
    <row r="276" spans="1:7" x14ac:dyDescent="0.2">
      <c r="A276" s="65">
        <v>57</v>
      </c>
      <c r="B276" s="66" t="s">
        <v>379</v>
      </c>
      <c r="C276" s="118">
        <v>200</v>
      </c>
      <c r="D276" s="64" t="s">
        <v>280</v>
      </c>
      <c r="E276" s="41"/>
      <c r="F276" s="66" t="s">
        <v>172</v>
      </c>
      <c r="G276" s="118">
        <v>180</v>
      </c>
    </row>
    <row r="277" spans="1:7" ht="49.5" x14ac:dyDescent="0.2">
      <c r="A277" s="65">
        <v>69</v>
      </c>
      <c r="B277" s="66" t="s">
        <v>310</v>
      </c>
      <c r="C277" s="118">
        <v>200</v>
      </c>
      <c r="D277" s="64" t="s">
        <v>488</v>
      </c>
      <c r="E277" s="41"/>
      <c r="F277" s="66" t="s">
        <v>204</v>
      </c>
      <c r="G277" s="118">
        <v>200</v>
      </c>
    </row>
    <row r="278" spans="1:7" x14ac:dyDescent="0.2">
      <c r="A278" s="65">
        <v>89</v>
      </c>
      <c r="B278" s="66" t="s">
        <v>279</v>
      </c>
      <c r="C278" s="118">
        <v>50</v>
      </c>
      <c r="D278" s="64" t="s">
        <v>280</v>
      </c>
      <c r="E278" s="43"/>
      <c r="F278" s="66"/>
      <c r="G278" s="118"/>
    </row>
    <row r="279" spans="1:7" x14ac:dyDescent="0.2">
      <c r="A279" s="65">
        <v>90</v>
      </c>
      <c r="B279" s="66" t="s">
        <v>274</v>
      </c>
      <c r="C279" s="118">
        <v>30</v>
      </c>
      <c r="D279" s="64"/>
      <c r="E279" s="40"/>
      <c r="F279" s="66" t="s">
        <v>274</v>
      </c>
      <c r="G279" s="118">
        <v>70</v>
      </c>
    </row>
    <row r="280" spans="1:7" x14ac:dyDescent="0.2">
      <c r="A280" s="65"/>
      <c r="B280" s="66"/>
      <c r="C280" s="118"/>
      <c r="D280" s="64"/>
      <c r="E280" s="40"/>
      <c r="F280" s="42"/>
      <c r="G280" s="118"/>
    </row>
    <row r="281" spans="1:7" x14ac:dyDescent="0.2">
      <c r="A281" s="169" t="s">
        <v>35</v>
      </c>
      <c r="B281" s="170"/>
      <c r="C281" s="118">
        <f>SUM(C273:C280)</f>
        <v>1040</v>
      </c>
      <c r="D281" s="64"/>
      <c r="E281" s="40"/>
      <c r="F281" s="44" t="s">
        <v>35</v>
      </c>
      <c r="G281" s="118">
        <f>SUM(G273:G280)</f>
        <v>900</v>
      </c>
    </row>
    <row r="282" spans="1:7" x14ac:dyDescent="0.2">
      <c r="A282" s="171" t="s">
        <v>180</v>
      </c>
      <c r="B282" s="172"/>
      <c r="C282" s="173"/>
      <c r="D282" s="64"/>
      <c r="E282" s="40"/>
      <c r="F282" s="171" t="s">
        <v>180</v>
      </c>
      <c r="G282" s="173"/>
    </row>
    <row r="283" spans="1:7" ht="33" x14ac:dyDescent="0.2">
      <c r="A283" s="65">
        <v>63</v>
      </c>
      <c r="B283" s="66" t="s">
        <v>318</v>
      </c>
      <c r="C283" s="118">
        <v>150</v>
      </c>
      <c r="D283" s="64" t="s">
        <v>289</v>
      </c>
      <c r="E283" s="40"/>
      <c r="F283" s="42"/>
      <c r="G283" s="118"/>
    </row>
    <row r="284" spans="1:7" x14ac:dyDescent="0.2">
      <c r="A284" s="65">
        <v>85</v>
      </c>
      <c r="B284" s="66" t="s">
        <v>312</v>
      </c>
      <c r="C284" s="118">
        <v>36</v>
      </c>
      <c r="D284" s="64" t="s">
        <v>280</v>
      </c>
      <c r="E284" s="40"/>
      <c r="F284" s="42" t="s">
        <v>185</v>
      </c>
      <c r="G284" s="118">
        <v>200</v>
      </c>
    </row>
    <row r="285" spans="1:7" x14ac:dyDescent="0.2">
      <c r="A285" s="65">
        <v>78</v>
      </c>
      <c r="B285" s="66" t="s">
        <v>282</v>
      </c>
      <c r="C285" s="118">
        <v>200</v>
      </c>
      <c r="D285" s="64" t="s">
        <v>280</v>
      </c>
      <c r="E285" s="41"/>
      <c r="F285" s="42" t="s">
        <v>191</v>
      </c>
      <c r="G285" s="118">
        <v>150</v>
      </c>
    </row>
    <row r="286" spans="1:7" x14ac:dyDescent="0.2">
      <c r="A286" s="169" t="s">
        <v>195</v>
      </c>
      <c r="B286" s="170"/>
      <c r="C286" s="118">
        <f>SUM(C283:C285)</f>
        <v>386</v>
      </c>
      <c r="D286" s="64"/>
      <c r="E286" s="41"/>
      <c r="F286" s="44" t="s">
        <v>195</v>
      </c>
      <c r="G286" s="118">
        <f>SUM(G284:G285)</f>
        <v>350</v>
      </c>
    </row>
    <row r="287" spans="1:7" x14ac:dyDescent="0.2">
      <c r="A287" s="169" t="s">
        <v>219</v>
      </c>
      <c r="B287" s="170"/>
      <c r="C287" s="119">
        <f>C266+C286+C281</f>
        <v>2003</v>
      </c>
      <c r="D287" s="64"/>
      <c r="E287" s="41"/>
      <c r="F287" s="44" t="s">
        <v>219</v>
      </c>
      <c r="G287" s="119">
        <f>G266+G271+G281+G286</f>
        <v>1980</v>
      </c>
    </row>
    <row r="288" spans="1:7" x14ac:dyDescent="0.2">
      <c r="A288" s="177" t="s">
        <v>220</v>
      </c>
      <c r="B288" s="178"/>
      <c r="C288" s="179"/>
      <c r="D288" s="64"/>
      <c r="E288" s="41"/>
      <c r="F288" s="177" t="s">
        <v>220</v>
      </c>
      <c r="G288" s="179"/>
    </row>
    <row r="289" spans="1:7" x14ac:dyDescent="0.2">
      <c r="A289" s="174" t="s">
        <v>0</v>
      </c>
      <c r="B289" s="175"/>
      <c r="C289" s="176"/>
      <c r="D289" s="64"/>
      <c r="E289" s="41"/>
      <c r="F289" s="174" t="s">
        <v>0</v>
      </c>
      <c r="G289" s="176"/>
    </row>
    <row r="290" spans="1:7" ht="49.5" x14ac:dyDescent="0.2">
      <c r="A290" s="65">
        <v>2</v>
      </c>
      <c r="B290" s="66" t="s">
        <v>380</v>
      </c>
      <c r="C290" s="118">
        <v>70</v>
      </c>
      <c r="D290" s="64" t="s">
        <v>489</v>
      </c>
      <c r="E290" s="41"/>
      <c r="F290" s="66" t="s">
        <v>190</v>
      </c>
      <c r="G290" s="118">
        <v>15</v>
      </c>
    </row>
    <row r="291" spans="1:7" ht="66" x14ac:dyDescent="0.2">
      <c r="A291" s="65">
        <v>32</v>
      </c>
      <c r="B291" s="66" t="s">
        <v>513</v>
      </c>
      <c r="C291" s="118">
        <v>205</v>
      </c>
      <c r="D291" s="64" t="s">
        <v>464</v>
      </c>
      <c r="E291" s="43"/>
      <c r="F291" s="66" t="s">
        <v>381</v>
      </c>
      <c r="G291" s="118">
        <v>250</v>
      </c>
    </row>
    <row r="292" spans="1:7" x14ac:dyDescent="0.2">
      <c r="A292" s="65"/>
      <c r="B292" s="66"/>
      <c r="C292" s="118"/>
      <c r="D292" s="64"/>
      <c r="E292" s="43"/>
      <c r="F292" s="66" t="s">
        <v>228</v>
      </c>
      <c r="G292" s="118">
        <v>70</v>
      </c>
    </row>
    <row r="293" spans="1:7" ht="49.5" x14ac:dyDescent="0.2">
      <c r="A293" s="65">
        <v>77</v>
      </c>
      <c r="B293" s="66" t="s">
        <v>382</v>
      </c>
      <c r="C293" s="118">
        <v>200</v>
      </c>
      <c r="D293" s="64" t="s">
        <v>490</v>
      </c>
      <c r="E293" s="46"/>
      <c r="F293" s="66" t="s">
        <v>177</v>
      </c>
      <c r="G293" s="118">
        <v>200</v>
      </c>
    </row>
    <row r="294" spans="1:7" ht="33" x14ac:dyDescent="0.2">
      <c r="A294" s="65">
        <v>63</v>
      </c>
      <c r="B294" s="66" t="s">
        <v>283</v>
      </c>
      <c r="C294" s="118">
        <v>100</v>
      </c>
      <c r="D294" s="64" t="s">
        <v>383</v>
      </c>
      <c r="E294" s="36"/>
      <c r="F294" s="66" t="s">
        <v>274</v>
      </c>
      <c r="G294" s="118">
        <v>50</v>
      </c>
    </row>
    <row r="295" spans="1:7" x14ac:dyDescent="0.2">
      <c r="A295" s="65"/>
      <c r="B295" s="66"/>
      <c r="C295" s="118"/>
      <c r="D295" s="64"/>
      <c r="E295" s="68"/>
      <c r="F295" s="42"/>
      <c r="G295" s="118"/>
    </row>
    <row r="296" spans="1:7" x14ac:dyDescent="0.2">
      <c r="A296" s="169" t="s">
        <v>166</v>
      </c>
      <c r="B296" s="170"/>
      <c r="C296" s="118">
        <f>SUM(C290:C295)</f>
        <v>575</v>
      </c>
      <c r="D296" s="64"/>
      <c r="E296" s="41"/>
      <c r="F296" s="44" t="s">
        <v>166</v>
      </c>
      <c r="G296" s="118">
        <f>SUM(G290:G295)</f>
        <v>585</v>
      </c>
    </row>
    <row r="297" spans="1:7" x14ac:dyDescent="0.2">
      <c r="A297" s="67"/>
      <c r="B297" s="67"/>
      <c r="C297" s="118"/>
      <c r="D297" s="64"/>
      <c r="E297" s="41"/>
      <c r="F297" s="174" t="s">
        <v>145</v>
      </c>
      <c r="G297" s="176"/>
    </row>
    <row r="298" spans="1:7" x14ac:dyDescent="0.2">
      <c r="A298" s="67"/>
      <c r="B298" s="67"/>
      <c r="C298" s="118"/>
      <c r="D298" s="64"/>
      <c r="E298" s="41"/>
      <c r="F298" s="42" t="s">
        <v>191</v>
      </c>
      <c r="G298" s="118">
        <v>150</v>
      </c>
    </row>
    <row r="299" spans="1:7" ht="33" x14ac:dyDescent="0.2">
      <c r="A299" s="67"/>
      <c r="B299" s="67"/>
      <c r="C299" s="118"/>
      <c r="D299" s="64"/>
      <c r="E299" s="41"/>
      <c r="F299" s="42" t="s">
        <v>192</v>
      </c>
      <c r="G299" s="118">
        <v>30</v>
      </c>
    </row>
    <row r="300" spans="1:7" x14ac:dyDescent="0.2">
      <c r="A300" s="67"/>
      <c r="B300" s="67"/>
      <c r="C300" s="118"/>
      <c r="D300" s="64"/>
      <c r="E300" s="41"/>
      <c r="F300" s="42"/>
      <c r="G300" s="118"/>
    </row>
    <row r="301" spans="1:7" x14ac:dyDescent="0.2">
      <c r="A301" s="67"/>
      <c r="B301" s="67"/>
      <c r="C301" s="118"/>
      <c r="D301" s="64"/>
      <c r="E301" s="41"/>
      <c r="F301" s="45" t="s">
        <v>146</v>
      </c>
      <c r="G301" s="118">
        <v>180</v>
      </c>
    </row>
    <row r="302" spans="1:7" x14ac:dyDescent="0.2">
      <c r="A302" s="174" t="s">
        <v>11</v>
      </c>
      <c r="B302" s="175"/>
      <c r="C302" s="176"/>
      <c r="D302" s="64"/>
      <c r="E302" s="41"/>
      <c r="F302" s="174" t="s">
        <v>11</v>
      </c>
      <c r="G302" s="176"/>
    </row>
    <row r="303" spans="1:7" ht="33" x14ac:dyDescent="0.2">
      <c r="A303" s="65">
        <v>7</v>
      </c>
      <c r="B303" s="66" t="s">
        <v>384</v>
      </c>
      <c r="C303" s="118">
        <v>100</v>
      </c>
      <c r="D303" s="64" t="s">
        <v>385</v>
      </c>
      <c r="E303" s="41"/>
      <c r="F303" s="66" t="s">
        <v>386</v>
      </c>
      <c r="G303" s="118">
        <v>100</v>
      </c>
    </row>
    <row r="304" spans="1:7" ht="33" x14ac:dyDescent="0.2">
      <c r="A304" s="65">
        <v>21</v>
      </c>
      <c r="B304" s="66" t="s">
        <v>514</v>
      </c>
      <c r="C304" s="118">
        <v>260</v>
      </c>
      <c r="D304" s="64" t="s">
        <v>345</v>
      </c>
      <c r="E304" s="41"/>
      <c r="F304" s="66" t="s">
        <v>537</v>
      </c>
      <c r="G304" s="118">
        <v>260</v>
      </c>
    </row>
    <row r="305" spans="1:7" ht="66" x14ac:dyDescent="0.2">
      <c r="A305" s="65">
        <v>54</v>
      </c>
      <c r="B305" s="66" t="s">
        <v>515</v>
      </c>
      <c r="C305" s="118">
        <v>105</v>
      </c>
      <c r="D305" s="64" t="s">
        <v>491</v>
      </c>
      <c r="E305" s="41"/>
      <c r="F305" s="66" t="s">
        <v>387</v>
      </c>
      <c r="G305" s="118">
        <v>100</v>
      </c>
    </row>
    <row r="306" spans="1:7" ht="33" x14ac:dyDescent="0.2">
      <c r="A306" s="65">
        <v>61</v>
      </c>
      <c r="B306" s="66" t="s">
        <v>388</v>
      </c>
      <c r="C306" s="118">
        <v>200</v>
      </c>
      <c r="D306" s="64"/>
      <c r="E306" s="43"/>
      <c r="F306" s="66" t="s">
        <v>388</v>
      </c>
      <c r="G306" s="118">
        <v>180</v>
      </c>
    </row>
    <row r="307" spans="1:7" ht="66" x14ac:dyDescent="0.2">
      <c r="A307" s="65">
        <v>82</v>
      </c>
      <c r="B307" s="66" t="s">
        <v>389</v>
      </c>
      <c r="C307" s="118">
        <v>200</v>
      </c>
      <c r="D307" s="64" t="s">
        <v>464</v>
      </c>
      <c r="E307" s="40"/>
      <c r="F307" s="66" t="s">
        <v>390</v>
      </c>
      <c r="G307" s="118">
        <v>200</v>
      </c>
    </row>
    <row r="308" spans="1:7" x14ac:dyDescent="0.2">
      <c r="A308" s="65">
        <v>89</v>
      </c>
      <c r="B308" s="66" t="s">
        <v>279</v>
      </c>
      <c r="C308" s="118">
        <v>50</v>
      </c>
      <c r="D308" s="64" t="s">
        <v>280</v>
      </c>
      <c r="E308" s="40"/>
      <c r="F308" s="66"/>
      <c r="G308" s="118"/>
    </row>
    <row r="309" spans="1:7" x14ac:dyDescent="0.2">
      <c r="A309" s="65">
        <v>90</v>
      </c>
      <c r="B309" s="66" t="s">
        <v>274</v>
      </c>
      <c r="C309" s="118">
        <v>30</v>
      </c>
      <c r="D309" s="64"/>
      <c r="E309" s="40"/>
      <c r="F309" s="66" t="s">
        <v>274</v>
      </c>
      <c r="G309" s="118">
        <v>90</v>
      </c>
    </row>
    <row r="310" spans="1:7" x14ac:dyDescent="0.2">
      <c r="A310" s="169" t="s">
        <v>35</v>
      </c>
      <c r="B310" s="170"/>
      <c r="C310" s="118">
        <f>SUM(C303:C309)</f>
        <v>945</v>
      </c>
      <c r="D310" s="64"/>
      <c r="E310" s="40"/>
      <c r="F310" s="44" t="s">
        <v>35</v>
      </c>
      <c r="G310" s="118">
        <f>SUM(G303:G309)</f>
        <v>930</v>
      </c>
    </row>
    <row r="311" spans="1:7" x14ac:dyDescent="0.2">
      <c r="A311" s="171" t="s">
        <v>180</v>
      </c>
      <c r="B311" s="172"/>
      <c r="C311" s="173"/>
      <c r="D311" s="64"/>
      <c r="E311" s="40"/>
      <c r="F311" s="171" t="s">
        <v>180</v>
      </c>
      <c r="G311" s="173"/>
    </row>
    <row r="312" spans="1:7" ht="33" x14ac:dyDescent="0.2">
      <c r="A312" s="65">
        <v>84</v>
      </c>
      <c r="B312" s="66" t="s">
        <v>516</v>
      </c>
      <c r="C312" s="118">
        <v>150</v>
      </c>
      <c r="D312" s="64" t="s">
        <v>280</v>
      </c>
      <c r="E312" s="40"/>
      <c r="F312" s="42"/>
      <c r="G312" s="118"/>
    </row>
    <row r="313" spans="1:7" x14ac:dyDescent="0.2">
      <c r="A313" s="65">
        <v>72</v>
      </c>
      <c r="B313" s="66" t="s">
        <v>391</v>
      </c>
      <c r="C313" s="118">
        <v>207</v>
      </c>
      <c r="D313" s="64"/>
      <c r="E313" s="41"/>
      <c r="F313" s="42" t="s">
        <v>185</v>
      </c>
      <c r="G313" s="118">
        <v>200</v>
      </c>
    </row>
    <row r="314" spans="1:7" x14ac:dyDescent="0.2">
      <c r="A314" s="65"/>
      <c r="B314" s="66"/>
      <c r="C314" s="118"/>
      <c r="D314" s="64"/>
      <c r="E314" s="41"/>
      <c r="F314" s="42" t="s">
        <v>191</v>
      </c>
      <c r="G314" s="118">
        <v>150</v>
      </c>
    </row>
    <row r="315" spans="1:7" x14ac:dyDescent="0.2">
      <c r="A315" s="169" t="s">
        <v>195</v>
      </c>
      <c r="B315" s="170"/>
      <c r="C315" s="118">
        <f>SUM(C312:C314)</f>
        <v>357</v>
      </c>
      <c r="D315" s="64"/>
      <c r="E315" s="41"/>
      <c r="F315" s="44" t="s">
        <v>195</v>
      </c>
      <c r="G315" s="118">
        <f>SUM(G313:G314)</f>
        <v>350</v>
      </c>
    </row>
    <row r="316" spans="1:7" x14ac:dyDescent="0.2">
      <c r="A316" s="169" t="s">
        <v>221</v>
      </c>
      <c r="B316" s="170"/>
      <c r="C316" s="119">
        <f>C315+C310+C296</f>
        <v>1877</v>
      </c>
      <c r="D316" s="64"/>
      <c r="E316" s="41"/>
      <c r="F316" s="44" t="s">
        <v>221</v>
      </c>
      <c r="G316" s="119">
        <f>G296+G301+G310+G315</f>
        <v>2045</v>
      </c>
    </row>
    <row r="317" spans="1:7" x14ac:dyDescent="0.2">
      <c r="A317" s="177" t="s">
        <v>222</v>
      </c>
      <c r="B317" s="178"/>
      <c r="C317" s="179"/>
      <c r="D317" s="64"/>
      <c r="E317" s="41"/>
      <c r="F317" s="177" t="s">
        <v>222</v>
      </c>
      <c r="G317" s="179"/>
    </row>
    <row r="318" spans="1:7" x14ac:dyDescent="0.2">
      <c r="A318" s="174" t="s">
        <v>0</v>
      </c>
      <c r="B318" s="175"/>
      <c r="C318" s="176"/>
      <c r="D318" s="64"/>
      <c r="E318" s="43"/>
      <c r="F318" s="174" t="s">
        <v>0</v>
      </c>
      <c r="G318" s="176"/>
    </row>
    <row r="319" spans="1:7" x14ac:dyDescent="0.2">
      <c r="A319" s="65">
        <v>18</v>
      </c>
      <c r="B319" s="66" t="s">
        <v>301</v>
      </c>
      <c r="C319" s="118">
        <v>100</v>
      </c>
      <c r="D319" s="64"/>
      <c r="E319" s="46"/>
      <c r="F319" s="66" t="s">
        <v>301</v>
      </c>
      <c r="G319" s="118">
        <v>100</v>
      </c>
    </row>
    <row r="320" spans="1:7" ht="115.5" x14ac:dyDescent="0.2">
      <c r="A320" s="65">
        <v>48</v>
      </c>
      <c r="B320" s="66" t="s">
        <v>392</v>
      </c>
      <c r="C320" s="118">
        <v>100</v>
      </c>
      <c r="D320" s="64" t="s">
        <v>492</v>
      </c>
      <c r="E320" s="36"/>
      <c r="F320" s="66" t="s">
        <v>229</v>
      </c>
      <c r="G320" s="118">
        <v>100</v>
      </c>
    </row>
    <row r="321" spans="1:7" ht="33" x14ac:dyDescent="0.2">
      <c r="A321" s="65">
        <v>58</v>
      </c>
      <c r="B321" s="66" t="s">
        <v>393</v>
      </c>
      <c r="C321" s="118">
        <v>180</v>
      </c>
      <c r="D321" s="64" t="s">
        <v>369</v>
      </c>
      <c r="E321" s="68"/>
      <c r="F321" s="66" t="s">
        <v>194</v>
      </c>
      <c r="G321" s="118">
        <v>180</v>
      </c>
    </row>
    <row r="322" spans="1:7" ht="66" x14ac:dyDescent="0.2">
      <c r="A322" s="65">
        <v>76</v>
      </c>
      <c r="B322" s="66" t="s">
        <v>286</v>
      </c>
      <c r="C322" s="118">
        <v>200</v>
      </c>
      <c r="D322" s="64" t="s">
        <v>464</v>
      </c>
      <c r="E322" s="41"/>
      <c r="F322" s="66" t="s">
        <v>287</v>
      </c>
      <c r="G322" s="118">
        <v>200</v>
      </c>
    </row>
    <row r="323" spans="1:7" x14ac:dyDescent="0.2">
      <c r="A323" s="65">
        <v>89</v>
      </c>
      <c r="B323" s="66" t="s">
        <v>279</v>
      </c>
      <c r="C323" s="118">
        <v>50</v>
      </c>
      <c r="D323" s="64" t="s">
        <v>280</v>
      </c>
      <c r="E323" s="41"/>
      <c r="F323" s="66"/>
      <c r="G323" s="118"/>
    </row>
    <row r="324" spans="1:7" x14ac:dyDescent="0.2">
      <c r="A324" s="65">
        <v>90</v>
      </c>
      <c r="B324" s="66" t="s">
        <v>274</v>
      </c>
      <c r="C324" s="118">
        <v>50</v>
      </c>
      <c r="D324" s="64"/>
      <c r="E324" s="41"/>
      <c r="F324" s="66" t="s">
        <v>274</v>
      </c>
      <c r="G324" s="118">
        <v>40</v>
      </c>
    </row>
    <row r="325" spans="1:7" x14ac:dyDescent="0.2">
      <c r="A325" s="65"/>
      <c r="B325" s="66"/>
      <c r="C325" s="118"/>
      <c r="D325" s="64"/>
      <c r="E325" s="41"/>
      <c r="F325" s="42"/>
      <c r="G325" s="118"/>
    </row>
    <row r="326" spans="1:7" x14ac:dyDescent="0.2">
      <c r="A326" s="169" t="s">
        <v>166</v>
      </c>
      <c r="B326" s="170"/>
      <c r="C326" s="118">
        <f>SUM(C319:C325)</f>
        <v>680</v>
      </c>
      <c r="D326" s="64"/>
      <c r="E326" s="41"/>
      <c r="F326" s="44" t="s">
        <v>166</v>
      </c>
      <c r="G326" s="118">
        <f>SUM(G319:G325)</f>
        <v>620</v>
      </c>
    </row>
    <row r="327" spans="1:7" x14ac:dyDescent="0.2">
      <c r="A327" s="67"/>
      <c r="B327" s="67"/>
      <c r="C327" s="118"/>
      <c r="D327" s="64"/>
      <c r="E327" s="41"/>
      <c r="F327" s="174" t="s">
        <v>145</v>
      </c>
      <c r="G327" s="176"/>
    </row>
    <row r="328" spans="1:7" x14ac:dyDescent="0.2">
      <c r="A328" s="67"/>
      <c r="B328" s="67"/>
      <c r="C328" s="118"/>
      <c r="D328" s="64"/>
      <c r="E328" s="41"/>
      <c r="F328" s="42" t="s">
        <v>191</v>
      </c>
      <c r="G328" s="118">
        <v>150</v>
      </c>
    </row>
    <row r="329" spans="1:7" ht="33" x14ac:dyDescent="0.2">
      <c r="A329" s="67"/>
      <c r="B329" s="67"/>
      <c r="C329" s="118"/>
      <c r="D329" s="64"/>
      <c r="E329" s="41"/>
      <c r="F329" s="42" t="s">
        <v>192</v>
      </c>
      <c r="G329" s="118">
        <v>30</v>
      </c>
    </row>
    <row r="330" spans="1:7" x14ac:dyDescent="0.2">
      <c r="A330" s="67"/>
      <c r="B330" s="67"/>
      <c r="C330" s="118"/>
      <c r="D330" s="64"/>
      <c r="E330" s="41"/>
      <c r="F330" s="42"/>
      <c r="G330" s="118"/>
    </row>
    <row r="331" spans="1:7" x14ac:dyDescent="0.2">
      <c r="A331" s="67"/>
      <c r="B331" s="67"/>
      <c r="C331" s="118"/>
      <c r="D331" s="64"/>
      <c r="E331" s="41"/>
      <c r="F331" s="45" t="s">
        <v>146</v>
      </c>
      <c r="G331" s="118">
        <v>180</v>
      </c>
    </row>
    <row r="332" spans="1:7" x14ac:dyDescent="0.2">
      <c r="A332" s="174" t="s">
        <v>11</v>
      </c>
      <c r="B332" s="175"/>
      <c r="C332" s="176"/>
      <c r="D332" s="64"/>
      <c r="E332" s="41"/>
      <c r="F332" s="174" t="s">
        <v>11</v>
      </c>
      <c r="G332" s="176"/>
    </row>
    <row r="333" spans="1:7" ht="33" x14ac:dyDescent="0.2">
      <c r="A333" s="65">
        <v>10</v>
      </c>
      <c r="B333" s="66" t="s">
        <v>394</v>
      </c>
      <c r="C333" s="118">
        <v>100</v>
      </c>
      <c r="D333" s="64"/>
      <c r="E333" s="43"/>
      <c r="F333" s="66" t="s">
        <v>394</v>
      </c>
      <c r="G333" s="118">
        <v>100</v>
      </c>
    </row>
    <row r="334" spans="1:7" ht="33" x14ac:dyDescent="0.2">
      <c r="A334" s="65">
        <v>23</v>
      </c>
      <c r="B334" s="66" t="s">
        <v>517</v>
      </c>
      <c r="C334" s="118">
        <v>285</v>
      </c>
      <c r="D334" s="64" t="s">
        <v>345</v>
      </c>
      <c r="E334" s="40"/>
      <c r="F334" s="66" t="s">
        <v>538</v>
      </c>
      <c r="G334" s="118">
        <v>285</v>
      </c>
    </row>
    <row r="335" spans="1:7" ht="115.5" x14ac:dyDescent="0.2">
      <c r="A335" s="65">
        <v>43</v>
      </c>
      <c r="B335" s="66" t="s">
        <v>395</v>
      </c>
      <c r="C335" s="118">
        <v>120</v>
      </c>
      <c r="D335" s="64" t="s">
        <v>493</v>
      </c>
      <c r="E335" s="40"/>
      <c r="F335" s="66" t="s">
        <v>539</v>
      </c>
      <c r="G335" s="118">
        <v>120</v>
      </c>
    </row>
    <row r="336" spans="1:7" ht="66" x14ac:dyDescent="0.2">
      <c r="A336" s="65">
        <v>60</v>
      </c>
      <c r="B336" s="66" t="s">
        <v>396</v>
      </c>
      <c r="C336" s="118">
        <v>200</v>
      </c>
      <c r="D336" s="64" t="s">
        <v>397</v>
      </c>
      <c r="E336" s="40"/>
      <c r="F336" s="66" t="s">
        <v>172</v>
      </c>
      <c r="G336" s="118">
        <v>180</v>
      </c>
    </row>
    <row r="337" spans="1:7" ht="66" x14ac:dyDescent="0.2">
      <c r="A337" s="65">
        <v>67</v>
      </c>
      <c r="B337" s="66" t="s">
        <v>398</v>
      </c>
      <c r="C337" s="118">
        <v>200</v>
      </c>
      <c r="D337" s="64" t="s">
        <v>464</v>
      </c>
      <c r="E337" s="40"/>
      <c r="F337" s="66" t="s">
        <v>399</v>
      </c>
      <c r="G337" s="118">
        <v>200</v>
      </c>
    </row>
    <row r="338" spans="1:7" x14ac:dyDescent="0.2">
      <c r="A338" s="65">
        <v>89</v>
      </c>
      <c r="B338" s="66" t="s">
        <v>279</v>
      </c>
      <c r="C338" s="118">
        <v>60</v>
      </c>
      <c r="D338" s="64" t="s">
        <v>280</v>
      </c>
      <c r="E338" s="40"/>
      <c r="F338" s="66"/>
      <c r="G338" s="118"/>
    </row>
    <row r="339" spans="1:7" x14ac:dyDescent="0.2">
      <c r="A339" s="65">
        <v>90</v>
      </c>
      <c r="B339" s="66" t="s">
        <v>274</v>
      </c>
      <c r="C339" s="118">
        <v>60</v>
      </c>
      <c r="D339" s="64"/>
      <c r="E339" s="40"/>
      <c r="F339" s="66" t="s">
        <v>274</v>
      </c>
      <c r="G339" s="118">
        <v>70</v>
      </c>
    </row>
    <row r="340" spans="1:7" x14ac:dyDescent="0.2">
      <c r="A340" s="65"/>
      <c r="B340" s="66"/>
      <c r="C340" s="118"/>
      <c r="D340" s="64"/>
      <c r="E340" s="41"/>
      <c r="F340" s="42"/>
      <c r="G340" s="118"/>
    </row>
    <row r="341" spans="1:7" x14ac:dyDescent="0.2">
      <c r="A341" s="169" t="s">
        <v>35</v>
      </c>
      <c r="B341" s="170"/>
      <c r="C341" s="118">
        <f>SUM(C333:C340)</f>
        <v>1025</v>
      </c>
      <c r="D341" s="64"/>
      <c r="E341" s="41"/>
      <c r="F341" s="44" t="s">
        <v>35</v>
      </c>
      <c r="G341" s="118">
        <f>SUM(G333:G340)</f>
        <v>955</v>
      </c>
    </row>
    <row r="342" spans="1:7" x14ac:dyDescent="0.2">
      <c r="A342" s="171" t="s">
        <v>180</v>
      </c>
      <c r="B342" s="172"/>
      <c r="C342" s="173"/>
      <c r="D342" s="64"/>
      <c r="E342" s="41"/>
      <c r="F342" s="171" t="s">
        <v>180</v>
      </c>
      <c r="G342" s="173"/>
    </row>
    <row r="343" spans="1:7" x14ac:dyDescent="0.2">
      <c r="A343" s="65">
        <v>93</v>
      </c>
      <c r="B343" s="66" t="s">
        <v>336</v>
      </c>
      <c r="C343" s="118">
        <v>40</v>
      </c>
      <c r="D343" s="64" t="s">
        <v>280</v>
      </c>
      <c r="E343" s="41"/>
      <c r="F343" s="42"/>
      <c r="G343" s="118"/>
    </row>
    <row r="344" spans="1:7" ht="33" x14ac:dyDescent="0.2">
      <c r="A344" s="65">
        <v>78</v>
      </c>
      <c r="B344" s="66" t="s">
        <v>365</v>
      </c>
      <c r="C344" s="118">
        <v>200</v>
      </c>
      <c r="D344" s="64" t="s">
        <v>280</v>
      </c>
      <c r="E344" s="41"/>
      <c r="F344" s="42" t="s">
        <v>185</v>
      </c>
      <c r="G344" s="118">
        <v>200</v>
      </c>
    </row>
    <row r="345" spans="1:7" x14ac:dyDescent="0.2">
      <c r="A345" s="65">
        <v>63</v>
      </c>
      <c r="B345" s="66" t="s">
        <v>400</v>
      </c>
      <c r="C345" s="118">
        <v>120</v>
      </c>
      <c r="D345" s="64" t="s">
        <v>280</v>
      </c>
      <c r="E345" s="41"/>
      <c r="F345" s="42" t="s">
        <v>191</v>
      </c>
      <c r="G345" s="118">
        <v>150</v>
      </c>
    </row>
    <row r="346" spans="1:7" x14ac:dyDescent="0.2">
      <c r="A346" s="169" t="s">
        <v>195</v>
      </c>
      <c r="B346" s="170"/>
      <c r="C346" s="118">
        <f>SUM(C343:C345)</f>
        <v>360</v>
      </c>
      <c r="D346" s="64"/>
      <c r="E346" s="41"/>
      <c r="F346" s="44" t="s">
        <v>195</v>
      </c>
      <c r="G346" s="118">
        <f>SUM(G344:G345)</f>
        <v>350</v>
      </c>
    </row>
    <row r="347" spans="1:7" x14ac:dyDescent="0.2">
      <c r="A347" s="169" t="s">
        <v>225</v>
      </c>
      <c r="B347" s="170"/>
      <c r="C347" s="119">
        <f>C326+C341+C346</f>
        <v>2065</v>
      </c>
      <c r="D347" s="64"/>
      <c r="E347" s="43"/>
      <c r="F347" s="44" t="s">
        <v>225</v>
      </c>
      <c r="G347" s="119">
        <f>G326+G331+G341+G346</f>
        <v>2105</v>
      </c>
    </row>
    <row r="348" spans="1:7" x14ac:dyDescent="0.2">
      <c r="A348" s="177" t="s">
        <v>401</v>
      </c>
      <c r="B348" s="178"/>
      <c r="C348" s="179"/>
      <c r="D348" s="64"/>
      <c r="E348" s="46"/>
      <c r="F348" s="177" t="s">
        <v>401</v>
      </c>
      <c r="G348" s="179"/>
    </row>
    <row r="349" spans="1:7" x14ac:dyDescent="0.2">
      <c r="A349" s="174" t="s">
        <v>0</v>
      </c>
      <c r="B349" s="175"/>
      <c r="C349" s="176"/>
      <c r="D349" s="64"/>
      <c r="E349" s="46"/>
      <c r="F349" s="174" t="s">
        <v>0</v>
      </c>
      <c r="G349" s="176"/>
    </row>
    <row r="350" spans="1:7" ht="66" x14ac:dyDescent="0.2">
      <c r="A350" s="65">
        <v>1</v>
      </c>
      <c r="B350" s="66" t="s">
        <v>315</v>
      </c>
      <c r="C350" s="118">
        <v>50</v>
      </c>
      <c r="D350" s="64" t="s">
        <v>483</v>
      </c>
      <c r="F350" s="66" t="s">
        <v>39</v>
      </c>
      <c r="G350" s="118">
        <v>10</v>
      </c>
    </row>
    <row r="351" spans="1:7" ht="115.5" x14ac:dyDescent="0.2">
      <c r="A351" s="65">
        <v>39</v>
      </c>
      <c r="B351" s="66" t="s">
        <v>518</v>
      </c>
      <c r="C351" s="118">
        <v>205</v>
      </c>
      <c r="D351" s="64" t="s">
        <v>494</v>
      </c>
      <c r="F351" s="66" t="s">
        <v>532</v>
      </c>
      <c r="G351" s="118">
        <v>190</v>
      </c>
    </row>
    <row r="352" spans="1:7" ht="66" x14ac:dyDescent="0.2">
      <c r="A352" s="65">
        <v>75</v>
      </c>
      <c r="B352" s="66" t="s">
        <v>304</v>
      </c>
      <c r="C352" s="118">
        <v>200</v>
      </c>
      <c r="D352" s="64" t="s">
        <v>464</v>
      </c>
      <c r="F352" s="66" t="s">
        <v>305</v>
      </c>
      <c r="G352" s="118">
        <v>200</v>
      </c>
    </row>
    <row r="353" spans="1:7" x14ac:dyDescent="0.2">
      <c r="A353" s="65">
        <v>90</v>
      </c>
      <c r="B353" s="66" t="s">
        <v>274</v>
      </c>
      <c r="C353" s="118">
        <v>20</v>
      </c>
      <c r="D353" s="64"/>
      <c r="F353" s="66" t="s">
        <v>274</v>
      </c>
      <c r="G353" s="118">
        <v>60</v>
      </c>
    </row>
    <row r="354" spans="1:7" ht="33" x14ac:dyDescent="0.2">
      <c r="A354" s="65">
        <v>63</v>
      </c>
      <c r="B354" s="66" t="s">
        <v>342</v>
      </c>
      <c r="C354" s="118">
        <v>100</v>
      </c>
      <c r="D354" s="64" t="s">
        <v>289</v>
      </c>
      <c r="F354" s="66" t="s">
        <v>461</v>
      </c>
      <c r="G354" s="118">
        <v>90</v>
      </c>
    </row>
    <row r="355" spans="1:7" x14ac:dyDescent="0.2">
      <c r="A355" s="169" t="s">
        <v>166</v>
      </c>
      <c r="B355" s="170"/>
      <c r="C355" s="118">
        <f>SUM(C350:C354)</f>
        <v>575</v>
      </c>
      <c r="D355" s="64"/>
      <c r="F355" s="44" t="s">
        <v>166</v>
      </c>
      <c r="G355" s="118">
        <f>SUM(G350:G354)</f>
        <v>550</v>
      </c>
    </row>
    <row r="356" spans="1:7" x14ac:dyDescent="0.2">
      <c r="A356" s="67"/>
      <c r="B356" s="67"/>
      <c r="C356" s="118"/>
      <c r="D356" s="64"/>
      <c r="F356" s="174" t="s">
        <v>145</v>
      </c>
      <c r="G356" s="176"/>
    </row>
    <row r="357" spans="1:7" x14ac:dyDescent="0.2">
      <c r="A357" s="67"/>
      <c r="B357" s="67"/>
      <c r="C357" s="118"/>
      <c r="D357" s="64"/>
      <c r="F357" s="42" t="s">
        <v>191</v>
      </c>
      <c r="G357" s="118">
        <v>150</v>
      </c>
    </row>
    <row r="358" spans="1:7" ht="33" x14ac:dyDescent="0.2">
      <c r="A358" s="67"/>
      <c r="B358" s="67"/>
      <c r="C358" s="118"/>
      <c r="D358" s="64"/>
      <c r="F358" s="42" t="s">
        <v>192</v>
      </c>
      <c r="G358" s="118">
        <v>30</v>
      </c>
    </row>
    <row r="359" spans="1:7" x14ac:dyDescent="0.2">
      <c r="A359" s="67"/>
      <c r="B359" s="67"/>
      <c r="C359" s="118"/>
      <c r="D359" s="64"/>
      <c r="F359" s="42"/>
      <c r="G359" s="118"/>
    </row>
    <row r="360" spans="1:7" x14ac:dyDescent="0.2">
      <c r="A360" s="67"/>
      <c r="B360" s="67"/>
      <c r="C360" s="118"/>
      <c r="D360" s="64"/>
      <c r="F360" s="45" t="s">
        <v>146</v>
      </c>
      <c r="G360" s="118">
        <v>180</v>
      </c>
    </row>
    <row r="361" spans="1:7" x14ac:dyDescent="0.2">
      <c r="A361" s="174" t="s">
        <v>11</v>
      </c>
      <c r="B361" s="175"/>
      <c r="C361" s="176"/>
      <c r="D361" s="64"/>
      <c r="F361" s="174" t="s">
        <v>11</v>
      </c>
      <c r="G361" s="176"/>
    </row>
    <row r="362" spans="1:7" ht="49.5" x14ac:dyDescent="0.2">
      <c r="A362" s="65">
        <v>12</v>
      </c>
      <c r="B362" s="66" t="s">
        <v>402</v>
      </c>
      <c r="C362" s="118">
        <v>100</v>
      </c>
      <c r="D362" s="64"/>
      <c r="F362" s="66" t="s">
        <v>403</v>
      </c>
      <c r="G362" s="118">
        <v>100</v>
      </c>
    </row>
    <row r="363" spans="1:7" ht="33" x14ac:dyDescent="0.2">
      <c r="A363" s="65">
        <v>25</v>
      </c>
      <c r="B363" s="66" t="s">
        <v>404</v>
      </c>
      <c r="C363" s="118">
        <v>250</v>
      </c>
      <c r="D363" s="64"/>
      <c r="F363" s="66" t="s">
        <v>540</v>
      </c>
      <c r="G363" s="118">
        <v>260</v>
      </c>
    </row>
    <row r="364" spans="1:7" ht="115.5" x14ac:dyDescent="0.2">
      <c r="A364" s="65">
        <v>47</v>
      </c>
      <c r="B364" s="66" t="s">
        <v>405</v>
      </c>
      <c r="C364" s="118">
        <v>120</v>
      </c>
      <c r="D364" s="64" t="s">
        <v>495</v>
      </c>
      <c r="F364" s="66" t="s">
        <v>303</v>
      </c>
      <c r="G364" s="118">
        <v>100</v>
      </c>
    </row>
    <row r="365" spans="1:7" x14ac:dyDescent="0.2">
      <c r="A365" s="65">
        <v>55</v>
      </c>
      <c r="B365" s="66" t="s">
        <v>348</v>
      </c>
      <c r="C365" s="118">
        <v>200</v>
      </c>
      <c r="D365" s="64"/>
      <c r="F365" s="66" t="s">
        <v>348</v>
      </c>
      <c r="G365" s="118">
        <v>180</v>
      </c>
    </row>
    <row r="366" spans="1:7" ht="33" x14ac:dyDescent="0.2">
      <c r="A366" s="65">
        <v>68</v>
      </c>
      <c r="B366" s="66" t="s">
        <v>333</v>
      </c>
      <c r="C366" s="118">
        <v>200</v>
      </c>
      <c r="D366" s="64" t="s">
        <v>496</v>
      </c>
      <c r="F366" s="66" t="s">
        <v>334</v>
      </c>
      <c r="G366" s="118">
        <v>200</v>
      </c>
    </row>
    <row r="367" spans="1:7" x14ac:dyDescent="0.2">
      <c r="A367" s="65">
        <v>89</v>
      </c>
      <c r="B367" s="66" t="s">
        <v>279</v>
      </c>
      <c r="C367" s="118">
        <v>50</v>
      </c>
      <c r="D367" s="64" t="s">
        <v>280</v>
      </c>
      <c r="E367" s="48"/>
      <c r="F367" s="66" t="s">
        <v>274</v>
      </c>
      <c r="G367" s="118">
        <v>70</v>
      </c>
    </row>
    <row r="368" spans="1:7" x14ac:dyDescent="0.2">
      <c r="A368" s="65">
        <v>90</v>
      </c>
      <c r="B368" s="66" t="s">
        <v>274</v>
      </c>
      <c r="C368" s="118">
        <v>30</v>
      </c>
      <c r="D368" s="64"/>
      <c r="F368" s="66"/>
      <c r="G368" s="118"/>
    </row>
    <row r="369" spans="1:7" x14ac:dyDescent="0.2">
      <c r="A369" s="65"/>
      <c r="B369" s="66"/>
      <c r="C369" s="118"/>
      <c r="D369" s="64"/>
      <c r="F369" s="42"/>
      <c r="G369" s="118"/>
    </row>
    <row r="370" spans="1:7" x14ac:dyDescent="0.2">
      <c r="A370" s="169" t="s">
        <v>35</v>
      </c>
      <c r="B370" s="170"/>
      <c r="C370" s="118">
        <f>SUM(C362:C369)</f>
        <v>950</v>
      </c>
      <c r="D370" s="64"/>
      <c r="F370" s="44" t="s">
        <v>35</v>
      </c>
      <c r="G370" s="118">
        <f>SUM(G362:G369)</f>
        <v>910</v>
      </c>
    </row>
    <row r="371" spans="1:7" x14ac:dyDescent="0.2">
      <c r="A371" s="171" t="s">
        <v>180</v>
      </c>
      <c r="B371" s="172"/>
      <c r="C371" s="173"/>
      <c r="D371" s="64"/>
      <c r="F371" s="171" t="s">
        <v>180</v>
      </c>
      <c r="G371" s="173"/>
    </row>
    <row r="372" spans="1:7" ht="33" x14ac:dyDescent="0.2">
      <c r="A372" s="65">
        <v>86</v>
      </c>
      <c r="B372" s="66" t="s">
        <v>406</v>
      </c>
      <c r="C372" s="118">
        <v>36</v>
      </c>
      <c r="D372" s="64" t="s">
        <v>280</v>
      </c>
      <c r="F372" s="42"/>
      <c r="G372" s="118"/>
    </row>
    <row r="373" spans="1:7" ht="66" x14ac:dyDescent="0.2">
      <c r="A373" s="65">
        <v>73</v>
      </c>
      <c r="B373" s="66" t="s">
        <v>273</v>
      </c>
      <c r="C373" s="118">
        <v>212</v>
      </c>
      <c r="D373" s="64" t="s">
        <v>464</v>
      </c>
      <c r="F373" s="42" t="s">
        <v>185</v>
      </c>
      <c r="G373" s="118">
        <v>200</v>
      </c>
    </row>
    <row r="374" spans="1:7" x14ac:dyDescent="0.2">
      <c r="A374" s="65">
        <v>79</v>
      </c>
      <c r="B374" s="66" t="s">
        <v>352</v>
      </c>
      <c r="C374" s="118">
        <v>200</v>
      </c>
      <c r="D374" s="64" t="s">
        <v>280</v>
      </c>
      <c r="F374" s="42" t="s">
        <v>191</v>
      </c>
      <c r="G374" s="118">
        <v>150</v>
      </c>
    </row>
    <row r="375" spans="1:7" x14ac:dyDescent="0.2">
      <c r="A375" s="169" t="s">
        <v>195</v>
      </c>
      <c r="B375" s="170"/>
      <c r="C375" s="118">
        <f>SUM(C372:C374)</f>
        <v>448</v>
      </c>
      <c r="D375" s="64"/>
      <c r="F375" s="44" t="s">
        <v>195</v>
      </c>
      <c r="G375" s="118">
        <f>SUM(G373:G374)</f>
        <v>350</v>
      </c>
    </row>
    <row r="376" spans="1:7" x14ac:dyDescent="0.2">
      <c r="A376" s="169" t="s">
        <v>407</v>
      </c>
      <c r="B376" s="170"/>
      <c r="C376" s="119">
        <f>C375+C370+C355</f>
        <v>1973</v>
      </c>
      <c r="D376" s="64"/>
      <c r="F376" s="44" t="s">
        <v>407</v>
      </c>
      <c r="G376" s="119">
        <f>G355+G360+G370+G375</f>
        <v>1990</v>
      </c>
    </row>
    <row r="377" spans="1:7" x14ac:dyDescent="0.2">
      <c r="D377" s="35"/>
      <c r="F377" s="35"/>
    </row>
    <row r="378" spans="1:7" x14ac:dyDescent="0.2">
      <c r="D378" s="35"/>
      <c r="F378" s="35"/>
    </row>
    <row r="379" spans="1:7" x14ac:dyDescent="0.2">
      <c r="D379" s="35"/>
      <c r="F379" s="35"/>
    </row>
    <row r="380" spans="1:7" x14ac:dyDescent="0.2">
      <c r="D380" s="35"/>
      <c r="F380" s="35"/>
    </row>
    <row r="381" spans="1:7" x14ac:dyDescent="0.2">
      <c r="D381" s="35"/>
      <c r="F381" s="35"/>
    </row>
    <row r="382" spans="1:7" x14ac:dyDescent="0.2">
      <c r="D382" s="35"/>
      <c r="F382" s="35"/>
    </row>
    <row r="383" spans="1:7" x14ac:dyDescent="0.2">
      <c r="D383" s="35"/>
      <c r="F383" s="35"/>
    </row>
    <row r="384" spans="1:7" x14ac:dyDescent="0.2">
      <c r="D384" s="35"/>
      <c r="F384" s="35"/>
    </row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</sheetData>
  <mergeCells count="164">
    <mergeCell ref="A266:B266"/>
    <mergeCell ref="F267:G267"/>
    <mergeCell ref="A289:C289"/>
    <mergeCell ref="F289:G289"/>
    <mergeCell ref="A296:B296"/>
    <mergeCell ref="F297:G297"/>
    <mergeCell ref="A318:C318"/>
    <mergeCell ref="F318:G318"/>
    <mergeCell ref="A326:B326"/>
    <mergeCell ref="A272:C272"/>
    <mergeCell ref="F272:G272"/>
    <mergeCell ref="A281:B281"/>
    <mergeCell ref="A282:C282"/>
    <mergeCell ref="F282:G282"/>
    <mergeCell ref="A286:B286"/>
    <mergeCell ref="A287:B287"/>
    <mergeCell ref="A288:C288"/>
    <mergeCell ref="F288:G288"/>
    <mergeCell ref="A302:C302"/>
    <mergeCell ref="F302:G302"/>
    <mergeCell ref="A310:B310"/>
    <mergeCell ref="A311:C311"/>
    <mergeCell ref="F311:G311"/>
    <mergeCell ref="A315:B315"/>
    <mergeCell ref="A255:B255"/>
    <mergeCell ref="A250:B250"/>
    <mergeCell ref="A251:C251"/>
    <mergeCell ref="F251:G251"/>
    <mergeCell ref="A256:B256"/>
    <mergeCell ref="A257:C257"/>
    <mergeCell ref="F257:G257"/>
    <mergeCell ref="A258:C258"/>
    <mergeCell ref="F258:G258"/>
    <mergeCell ref="A203:B203"/>
    <mergeCell ref="F204:G204"/>
    <mergeCell ref="A209:C209"/>
    <mergeCell ref="F209:G209"/>
    <mergeCell ref="A224:B224"/>
    <mergeCell ref="F225:G225"/>
    <mergeCell ref="A240:C240"/>
    <mergeCell ref="F240:G240"/>
    <mergeCell ref="A218:B218"/>
    <mergeCell ref="A219:C219"/>
    <mergeCell ref="F219:G219"/>
    <mergeCell ref="A223:B223"/>
    <mergeCell ref="A225:C225"/>
    <mergeCell ref="A226:C226"/>
    <mergeCell ref="F226:G226"/>
    <mergeCell ref="A234:B234"/>
    <mergeCell ref="F235:G235"/>
    <mergeCell ref="A187:B187"/>
    <mergeCell ref="A188:C188"/>
    <mergeCell ref="F188:G188"/>
    <mergeCell ref="A192:B192"/>
    <mergeCell ref="A193:B193"/>
    <mergeCell ref="A194:C194"/>
    <mergeCell ref="F194:G194"/>
    <mergeCell ref="A195:C195"/>
    <mergeCell ref="F195:G195"/>
    <mergeCell ref="A134:C134"/>
    <mergeCell ref="F134:G134"/>
    <mergeCell ref="A142:B142"/>
    <mergeCell ref="F143:G143"/>
    <mergeCell ref="A148:C148"/>
    <mergeCell ref="A156:B156"/>
    <mergeCell ref="A157:C157"/>
    <mergeCell ref="F157:G157"/>
    <mergeCell ref="A178:C178"/>
    <mergeCell ref="F178:G178"/>
    <mergeCell ref="F148:G148"/>
    <mergeCell ref="A161:B161"/>
    <mergeCell ref="A162:B162"/>
    <mergeCell ref="A163:C163"/>
    <mergeCell ref="F163:G163"/>
    <mergeCell ref="A164:C164"/>
    <mergeCell ref="F164:G164"/>
    <mergeCell ref="A172:B172"/>
    <mergeCell ref="F173:G173"/>
    <mergeCell ref="A117:C117"/>
    <mergeCell ref="F117:G117"/>
    <mergeCell ref="A126:B126"/>
    <mergeCell ref="A127:C127"/>
    <mergeCell ref="F127:G127"/>
    <mergeCell ref="A131:B131"/>
    <mergeCell ref="A132:B132"/>
    <mergeCell ref="A133:C133"/>
    <mergeCell ref="F133:G133"/>
    <mergeCell ref="F81:G81"/>
    <mergeCell ref="A80:B80"/>
    <mergeCell ref="A86:C86"/>
    <mergeCell ref="F86:G86"/>
    <mergeCell ref="F112:G112"/>
    <mergeCell ref="A95:B95"/>
    <mergeCell ref="A96:C96"/>
    <mergeCell ref="F96:G96"/>
    <mergeCell ref="A100:B100"/>
    <mergeCell ref="A101:B101"/>
    <mergeCell ref="A102:C102"/>
    <mergeCell ref="F102:G102"/>
    <mergeCell ref="A103:C103"/>
    <mergeCell ref="F103:G103"/>
    <mergeCell ref="A111:B111"/>
    <mergeCell ref="A38:B38"/>
    <mergeCell ref="A39:B39"/>
    <mergeCell ref="A40:C40"/>
    <mergeCell ref="F40:G40"/>
    <mergeCell ref="A41:C41"/>
    <mergeCell ref="F41:G41"/>
    <mergeCell ref="A49:B49"/>
    <mergeCell ref="F50:G50"/>
    <mergeCell ref="A55:C55"/>
    <mergeCell ref="F55:G55"/>
    <mergeCell ref="F18:G18"/>
    <mergeCell ref="A7:C7"/>
    <mergeCell ref="F7:G7"/>
    <mergeCell ref="A8:C8"/>
    <mergeCell ref="F8:G8"/>
    <mergeCell ref="A23:C23"/>
    <mergeCell ref="F23:G23"/>
    <mergeCell ref="A33:B33"/>
    <mergeCell ref="A34:C34"/>
    <mergeCell ref="F34:G34"/>
    <mergeCell ref="A2:G2"/>
    <mergeCell ref="A5:A6"/>
    <mergeCell ref="B5:B6"/>
    <mergeCell ref="C5:C6"/>
    <mergeCell ref="D5:D6"/>
    <mergeCell ref="F5:F6"/>
    <mergeCell ref="G5:G6"/>
    <mergeCell ref="F3:G3"/>
    <mergeCell ref="A17:B17"/>
    <mergeCell ref="A64:B64"/>
    <mergeCell ref="A65:C65"/>
    <mergeCell ref="F65:G65"/>
    <mergeCell ref="A69:B69"/>
    <mergeCell ref="A70:B70"/>
    <mergeCell ref="A71:C71"/>
    <mergeCell ref="F71:G71"/>
    <mergeCell ref="A72:C72"/>
    <mergeCell ref="F72:G72"/>
    <mergeCell ref="A316:B316"/>
    <mergeCell ref="A317:C317"/>
    <mergeCell ref="F317:G317"/>
    <mergeCell ref="A361:C361"/>
    <mergeCell ref="F361:G361"/>
    <mergeCell ref="F327:G327"/>
    <mergeCell ref="A349:C349"/>
    <mergeCell ref="F349:G349"/>
    <mergeCell ref="A355:B355"/>
    <mergeCell ref="F356:G356"/>
    <mergeCell ref="A370:B370"/>
    <mergeCell ref="A371:C371"/>
    <mergeCell ref="F371:G371"/>
    <mergeCell ref="A375:B375"/>
    <mergeCell ref="A376:B376"/>
    <mergeCell ref="A332:C332"/>
    <mergeCell ref="F332:G332"/>
    <mergeCell ref="A341:B341"/>
    <mergeCell ref="A342:C342"/>
    <mergeCell ref="F342:G342"/>
    <mergeCell ref="A346:B346"/>
    <mergeCell ref="A347:B347"/>
    <mergeCell ref="A348:C348"/>
    <mergeCell ref="F348:G3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8" manualBreakCount="8">
    <brk id="70" max="16383" man="1"/>
    <brk id="132" max="6" man="1"/>
    <brk id="193" max="16383" man="1"/>
    <brk id="256" max="16383" man="1"/>
    <brk id="316" max="16383" man="1"/>
    <brk id="376" max="16383" man="1"/>
    <brk id="423" max="16383" man="1"/>
    <brk id="5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H352"/>
  <sheetViews>
    <sheetView view="pageBreakPreview" zoomScale="60" zoomScaleNormal="100" workbookViewId="0">
      <selection activeCell="G12" sqref="G12"/>
    </sheetView>
  </sheetViews>
  <sheetFormatPr defaultRowHeight="16.5" x14ac:dyDescent="0.3"/>
  <cols>
    <col min="1" max="1" width="23.5" style="49" customWidth="1"/>
    <col min="2" max="2" width="54.5" style="49" customWidth="1"/>
    <col min="3" max="5" width="13.6640625" style="49" customWidth="1"/>
    <col min="6" max="6" width="10.5" style="49" customWidth="1"/>
    <col min="7" max="7" width="14.6640625" style="49" customWidth="1"/>
    <col min="8" max="8" width="8.83203125" style="49" customWidth="1"/>
    <col min="9" max="9" width="9.33203125" style="49" customWidth="1"/>
    <col min="10" max="10" width="12.5" style="49" customWidth="1"/>
    <col min="11" max="11" width="8.33203125" style="49" customWidth="1"/>
    <col min="12" max="12" width="9.33203125" style="49" customWidth="1"/>
    <col min="13" max="13" width="14.1640625" style="49" customWidth="1"/>
    <col min="14" max="14" width="9.33203125" style="49" customWidth="1"/>
    <col min="15" max="1022" width="10.5" style="61" customWidth="1"/>
    <col min="1023" max="1024" width="14.5" style="50" customWidth="1"/>
    <col min="1025" max="16384" width="9.33203125" style="50"/>
  </cols>
  <sheetData>
    <row r="1" spans="1:1022" x14ac:dyDescent="0.3">
      <c r="N1" s="50"/>
      <c r="O1" s="51" t="s">
        <v>267</v>
      </c>
      <c r="P1" s="51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</row>
    <row r="2" spans="1:1022" s="53" customFormat="1" ht="27.75" customHeight="1" x14ac:dyDescent="0.3">
      <c r="A2" s="192" t="s">
        <v>636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52"/>
    </row>
    <row r="3" spans="1:1022" s="53" customFormat="1" x14ac:dyDescent="0.3">
      <c r="A3" s="54" t="s">
        <v>142</v>
      </c>
      <c r="B3" s="55" t="s">
        <v>519</v>
      </c>
      <c r="C3" s="56"/>
      <c r="D3" s="56"/>
      <c r="E3" s="56"/>
      <c r="F3" s="56"/>
      <c r="G3" s="56"/>
      <c r="H3" s="57"/>
      <c r="I3" s="57"/>
      <c r="J3" s="58"/>
      <c r="K3" s="58"/>
      <c r="L3" s="58"/>
      <c r="M3" s="58"/>
      <c r="N3" s="58"/>
      <c r="O3" s="58"/>
      <c r="P3" s="52"/>
    </row>
    <row r="4" spans="1:1022" s="53" customFormat="1" x14ac:dyDescent="0.3">
      <c r="A4" s="54" t="s">
        <v>143</v>
      </c>
      <c r="B4" s="55" t="s">
        <v>144</v>
      </c>
      <c r="C4" s="56"/>
      <c r="D4" s="56"/>
      <c r="E4" s="56"/>
      <c r="F4" s="56"/>
      <c r="G4" s="56"/>
      <c r="H4" s="57"/>
      <c r="I4" s="57"/>
      <c r="J4" s="56"/>
      <c r="K4" s="56"/>
      <c r="L4" s="56"/>
      <c r="M4" s="56"/>
      <c r="N4" s="56"/>
      <c r="O4" s="56"/>
      <c r="P4" s="52"/>
    </row>
    <row r="5" spans="1:1022" s="53" customFormat="1" x14ac:dyDescent="0.3">
      <c r="A5" s="59" t="s">
        <v>12</v>
      </c>
      <c r="B5" s="60" t="s">
        <v>13</v>
      </c>
      <c r="C5" s="56"/>
      <c r="D5" s="56"/>
      <c r="E5" s="56"/>
      <c r="F5" s="56"/>
      <c r="G5" s="56"/>
      <c r="H5" s="57"/>
      <c r="I5" s="57"/>
      <c r="J5" s="56"/>
      <c r="K5" s="56"/>
      <c r="L5" s="56"/>
      <c r="M5" s="56"/>
      <c r="N5" s="56"/>
      <c r="O5" s="56"/>
      <c r="P5" s="52"/>
    </row>
    <row r="6" spans="1:1022" s="53" customFormat="1" x14ac:dyDescent="0.3">
      <c r="A6" s="59" t="s">
        <v>14</v>
      </c>
      <c r="B6" s="60">
        <v>1</v>
      </c>
      <c r="C6" s="56"/>
      <c r="D6" s="56"/>
      <c r="E6" s="56"/>
      <c r="F6" s="56"/>
      <c r="G6" s="56"/>
      <c r="H6" s="57"/>
      <c r="I6" s="57"/>
      <c r="J6" s="56"/>
      <c r="K6" s="56"/>
      <c r="L6" s="56"/>
      <c r="M6" s="56"/>
      <c r="N6" s="56"/>
      <c r="O6" s="56"/>
      <c r="P6" s="52"/>
    </row>
    <row r="7" spans="1:1022" x14ac:dyDescent="0.3">
      <c r="A7" s="189" t="s">
        <v>15</v>
      </c>
      <c r="B7" s="189" t="s">
        <v>16</v>
      </c>
      <c r="C7" s="189" t="s">
        <v>17</v>
      </c>
      <c r="D7" s="188" t="s">
        <v>18</v>
      </c>
      <c r="E7" s="188"/>
      <c r="F7" s="188"/>
      <c r="G7" s="189" t="s">
        <v>19</v>
      </c>
      <c r="H7" s="188" t="s">
        <v>20</v>
      </c>
      <c r="I7" s="188"/>
      <c r="J7" s="188"/>
      <c r="K7" s="188"/>
      <c r="L7" s="188" t="s">
        <v>21</v>
      </c>
      <c r="M7" s="188"/>
      <c r="N7" s="188"/>
      <c r="O7" s="188"/>
    </row>
    <row r="8" spans="1:1022" x14ac:dyDescent="0.3">
      <c r="A8" s="190"/>
      <c r="B8" s="191"/>
      <c r="C8" s="190"/>
      <c r="D8" s="69" t="s">
        <v>22</v>
      </c>
      <c r="E8" s="69" t="s">
        <v>23</v>
      </c>
      <c r="F8" s="69" t="s">
        <v>24</v>
      </c>
      <c r="G8" s="190"/>
      <c r="H8" s="69" t="s">
        <v>25</v>
      </c>
      <c r="I8" s="69" t="s">
        <v>26</v>
      </c>
      <c r="J8" s="69" t="s">
        <v>27</v>
      </c>
      <c r="K8" s="69" t="s">
        <v>28</v>
      </c>
      <c r="L8" s="69" t="s">
        <v>29</v>
      </c>
      <c r="M8" s="69" t="s">
        <v>30</v>
      </c>
      <c r="N8" s="69" t="s">
        <v>31</v>
      </c>
      <c r="O8" s="69" t="s">
        <v>32</v>
      </c>
    </row>
    <row r="9" spans="1:1022" x14ac:dyDescent="0.3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</row>
    <row r="10" spans="1:1022" x14ac:dyDescent="0.3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022" x14ac:dyDescent="0.3">
      <c r="A11" s="71" t="s">
        <v>189</v>
      </c>
      <c r="B11" s="72" t="s">
        <v>190</v>
      </c>
      <c r="C11" s="73">
        <v>15</v>
      </c>
      <c r="D11" s="74">
        <v>3.48</v>
      </c>
      <c r="E11" s="74">
        <v>4.43</v>
      </c>
      <c r="F11" s="75"/>
      <c r="G11" s="76">
        <v>54.6</v>
      </c>
      <c r="H11" s="74">
        <v>0.01</v>
      </c>
      <c r="I11" s="74">
        <v>0.11</v>
      </c>
      <c r="J11" s="76">
        <v>43.2</v>
      </c>
      <c r="K11" s="74">
        <v>0.08</v>
      </c>
      <c r="L11" s="73">
        <v>132</v>
      </c>
      <c r="M11" s="73">
        <v>75</v>
      </c>
      <c r="N11" s="74">
        <v>5.25</v>
      </c>
      <c r="O11" s="74">
        <v>0.15</v>
      </c>
    </row>
    <row r="12" spans="1:1022" ht="33" x14ac:dyDescent="0.3">
      <c r="A12" s="77" t="s">
        <v>234</v>
      </c>
      <c r="B12" s="72" t="s">
        <v>434</v>
      </c>
      <c r="C12" s="73">
        <v>250</v>
      </c>
      <c r="D12" s="76">
        <v>10.199999999999999</v>
      </c>
      <c r="E12" s="74">
        <v>8.01</v>
      </c>
      <c r="F12" s="76">
        <v>39.299999999999997</v>
      </c>
      <c r="G12" s="74">
        <v>270.42</v>
      </c>
      <c r="H12" s="74">
        <v>0.28000000000000003</v>
      </c>
      <c r="I12" s="74">
        <v>1.74</v>
      </c>
      <c r="J12" s="76">
        <v>31.4</v>
      </c>
      <c r="K12" s="74">
        <v>0.59</v>
      </c>
      <c r="L12" s="76">
        <v>189.6</v>
      </c>
      <c r="M12" s="74">
        <v>286.18</v>
      </c>
      <c r="N12" s="74">
        <v>33.39</v>
      </c>
      <c r="O12" s="74">
        <v>1.96</v>
      </c>
    </row>
    <row r="13" spans="1:1022" x14ac:dyDescent="0.3">
      <c r="A13" s="78" t="s">
        <v>237</v>
      </c>
      <c r="B13" s="72" t="s">
        <v>228</v>
      </c>
      <c r="C13" s="73">
        <v>70</v>
      </c>
      <c r="D13" s="74">
        <v>7.48</v>
      </c>
      <c r="E13" s="76">
        <v>3.3</v>
      </c>
      <c r="F13" s="74">
        <v>1.58</v>
      </c>
      <c r="G13" s="74">
        <v>65.73</v>
      </c>
      <c r="H13" s="74">
        <v>0.01</v>
      </c>
      <c r="I13" s="74">
        <v>0.26</v>
      </c>
      <c r="J13" s="73">
        <v>2</v>
      </c>
      <c r="K13" s="74">
        <v>1.32</v>
      </c>
      <c r="L13" s="74">
        <v>31.67</v>
      </c>
      <c r="M13" s="76">
        <v>35.1</v>
      </c>
      <c r="N13" s="74">
        <v>8.4700000000000006</v>
      </c>
      <c r="O13" s="74">
        <v>0.16</v>
      </c>
    </row>
    <row r="14" spans="1:1022" x14ac:dyDescent="0.3">
      <c r="A14" s="71" t="s">
        <v>235</v>
      </c>
      <c r="B14" s="72" t="s">
        <v>169</v>
      </c>
      <c r="C14" s="73">
        <v>200</v>
      </c>
      <c r="D14" s="74">
        <v>0.26</v>
      </c>
      <c r="E14" s="74">
        <v>0.03</v>
      </c>
      <c r="F14" s="74">
        <v>1.88</v>
      </c>
      <c r="G14" s="76">
        <v>10.3</v>
      </c>
      <c r="H14" s="75"/>
      <c r="I14" s="76">
        <v>2.9</v>
      </c>
      <c r="J14" s="76">
        <v>0.5</v>
      </c>
      <c r="K14" s="74">
        <v>0.01</v>
      </c>
      <c r="L14" s="74">
        <v>7.75</v>
      </c>
      <c r="M14" s="74">
        <v>9.7799999999999994</v>
      </c>
      <c r="N14" s="74">
        <v>5.24</v>
      </c>
      <c r="O14" s="74">
        <v>0.86</v>
      </c>
    </row>
    <row r="15" spans="1:1022" x14ac:dyDescent="0.3">
      <c r="A15" s="78"/>
      <c r="B15" s="72" t="s">
        <v>274</v>
      </c>
      <c r="C15" s="73">
        <v>50</v>
      </c>
      <c r="D15" s="74">
        <v>3.35</v>
      </c>
      <c r="E15" s="76">
        <v>0.6</v>
      </c>
      <c r="F15" s="74">
        <v>26.45</v>
      </c>
      <c r="G15" s="76">
        <v>124.5</v>
      </c>
      <c r="H15" s="75"/>
      <c r="I15" s="75"/>
      <c r="J15" s="75"/>
      <c r="K15" s="75"/>
      <c r="L15" s="75"/>
      <c r="M15" s="75"/>
      <c r="N15" s="75"/>
      <c r="O15" s="75"/>
    </row>
    <row r="16" spans="1:1022" x14ac:dyDescent="0.3">
      <c r="A16" s="186" t="s">
        <v>166</v>
      </c>
      <c r="B16" s="186"/>
      <c r="C16" s="79">
        <v>585</v>
      </c>
      <c r="D16" s="74">
        <v>24.77</v>
      </c>
      <c r="E16" s="74">
        <v>16.37</v>
      </c>
      <c r="F16" s="74">
        <v>69.209999999999994</v>
      </c>
      <c r="G16" s="74">
        <v>525.54999999999995</v>
      </c>
      <c r="H16" s="76">
        <v>0.3</v>
      </c>
      <c r="I16" s="74">
        <v>5.01</v>
      </c>
      <c r="J16" s="76">
        <v>77.099999999999994</v>
      </c>
      <c r="K16" s="73">
        <v>2</v>
      </c>
      <c r="L16" s="74">
        <v>361.02</v>
      </c>
      <c r="M16" s="74">
        <v>406.06</v>
      </c>
      <c r="N16" s="74">
        <v>52.35</v>
      </c>
      <c r="O16" s="74">
        <v>3.13</v>
      </c>
    </row>
    <row r="17" spans="1:15" x14ac:dyDescent="0.3">
      <c r="A17" s="187" t="s">
        <v>253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x14ac:dyDescent="0.3">
      <c r="A18" s="78" t="s">
        <v>181</v>
      </c>
      <c r="B18" s="72" t="s">
        <v>34</v>
      </c>
      <c r="C18" s="73">
        <v>150</v>
      </c>
      <c r="D18" s="76">
        <v>0.6</v>
      </c>
      <c r="E18" s="76">
        <v>0.6</v>
      </c>
      <c r="F18" s="76">
        <v>14.7</v>
      </c>
      <c r="G18" s="76">
        <v>70.5</v>
      </c>
      <c r="H18" s="74">
        <v>0.05</v>
      </c>
      <c r="I18" s="73">
        <v>15</v>
      </c>
      <c r="J18" s="76">
        <v>7.5</v>
      </c>
      <c r="K18" s="76">
        <v>0.3</v>
      </c>
      <c r="L18" s="73">
        <v>24</v>
      </c>
      <c r="M18" s="76">
        <v>16.5</v>
      </c>
      <c r="N18" s="76">
        <v>13.5</v>
      </c>
      <c r="O18" s="76">
        <v>3.3</v>
      </c>
    </row>
    <row r="19" spans="1:15" x14ac:dyDescent="0.3">
      <c r="A19" s="78"/>
      <c r="B19" s="72" t="s">
        <v>170</v>
      </c>
      <c r="C19" s="73">
        <v>30</v>
      </c>
      <c r="D19" s="74">
        <v>2.37</v>
      </c>
      <c r="E19" s="74">
        <v>6.18</v>
      </c>
      <c r="F19" s="74">
        <v>11.96</v>
      </c>
      <c r="G19" s="76">
        <v>114.4</v>
      </c>
      <c r="H19" s="74">
        <v>0.05</v>
      </c>
      <c r="I19" s="74">
        <v>1.28</v>
      </c>
      <c r="J19" s="76">
        <v>60.1</v>
      </c>
      <c r="K19" s="74">
        <v>0.99</v>
      </c>
      <c r="L19" s="76">
        <v>32.9</v>
      </c>
      <c r="M19" s="76">
        <v>56.1</v>
      </c>
      <c r="N19" s="76">
        <v>32.700000000000003</v>
      </c>
      <c r="O19" s="74">
        <v>0.82</v>
      </c>
    </row>
    <row r="20" spans="1:15" x14ac:dyDescent="0.3">
      <c r="A20" s="186" t="s">
        <v>254</v>
      </c>
      <c r="B20" s="186"/>
      <c r="C20" s="79">
        <v>180</v>
      </c>
      <c r="D20" s="74">
        <v>2.97</v>
      </c>
      <c r="E20" s="74">
        <v>6.78</v>
      </c>
      <c r="F20" s="74">
        <v>26.66</v>
      </c>
      <c r="G20" s="76">
        <v>184.9</v>
      </c>
      <c r="H20" s="76">
        <v>0.1</v>
      </c>
      <c r="I20" s="74">
        <v>16.28</v>
      </c>
      <c r="J20" s="76">
        <v>67.599999999999994</v>
      </c>
      <c r="K20" s="74">
        <v>1.29</v>
      </c>
      <c r="L20" s="76">
        <v>56.9</v>
      </c>
      <c r="M20" s="76">
        <v>72.599999999999994</v>
      </c>
      <c r="N20" s="76">
        <v>46.2</v>
      </c>
      <c r="O20" s="74">
        <v>4.12</v>
      </c>
    </row>
    <row r="21" spans="1:15" x14ac:dyDescent="0.3">
      <c r="A21" s="187" t="s">
        <v>11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x14ac:dyDescent="0.3">
      <c r="A22" s="78" t="s">
        <v>247</v>
      </c>
      <c r="B22" s="72" t="s">
        <v>216</v>
      </c>
      <c r="C22" s="80">
        <v>100</v>
      </c>
      <c r="D22" s="74">
        <v>1.1200000000000001</v>
      </c>
      <c r="E22" s="74">
        <v>6.82</v>
      </c>
      <c r="F22" s="76">
        <v>3.8</v>
      </c>
      <c r="G22" s="74">
        <v>82.73</v>
      </c>
      <c r="H22" s="74">
        <v>0.05</v>
      </c>
      <c r="I22" s="74">
        <v>65.17</v>
      </c>
      <c r="J22" s="74">
        <v>176.98</v>
      </c>
      <c r="K22" s="74">
        <v>3.63</v>
      </c>
      <c r="L22" s="74">
        <v>23.77</v>
      </c>
      <c r="M22" s="74">
        <v>22.88</v>
      </c>
      <c r="N22" s="74">
        <v>15.85</v>
      </c>
      <c r="O22" s="74">
        <v>0.78</v>
      </c>
    </row>
    <row r="23" spans="1:15" ht="33" x14ac:dyDescent="0.3">
      <c r="A23" s="78" t="s">
        <v>411</v>
      </c>
      <c r="B23" s="72" t="s">
        <v>520</v>
      </c>
      <c r="C23" s="80">
        <v>260</v>
      </c>
      <c r="D23" s="74">
        <v>2.16</v>
      </c>
      <c r="E23" s="74">
        <v>7.26</v>
      </c>
      <c r="F23" s="76">
        <v>9.9</v>
      </c>
      <c r="G23" s="74">
        <v>114.28</v>
      </c>
      <c r="H23" s="74">
        <v>7.0000000000000007E-2</v>
      </c>
      <c r="I23" s="76">
        <v>31.2</v>
      </c>
      <c r="J23" s="74">
        <v>208.99</v>
      </c>
      <c r="K23" s="74">
        <v>2.83</v>
      </c>
      <c r="L23" s="74">
        <v>43.71</v>
      </c>
      <c r="M23" s="74">
        <v>53.75</v>
      </c>
      <c r="N23" s="76">
        <v>22.5</v>
      </c>
      <c r="O23" s="76">
        <v>0.8</v>
      </c>
    </row>
    <row r="24" spans="1:15" x14ac:dyDescent="0.3">
      <c r="A24" s="78" t="s">
        <v>249</v>
      </c>
      <c r="B24" s="72" t="s">
        <v>521</v>
      </c>
      <c r="C24" s="80">
        <v>120</v>
      </c>
      <c r="D24" s="74">
        <v>22.990000000000002</v>
      </c>
      <c r="E24" s="74">
        <v>7.78</v>
      </c>
      <c r="F24" s="74">
        <v>7.57</v>
      </c>
      <c r="G24" s="74">
        <v>192.81</v>
      </c>
      <c r="H24" s="74">
        <v>0.19999999999999998</v>
      </c>
      <c r="I24" s="74">
        <v>3.6300000000000003</v>
      </c>
      <c r="J24" s="74">
        <v>213.5</v>
      </c>
      <c r="K24" s="74">
        <v>3.1399999999999997</v>
      </c>
      <c r="L24" s="74">
        <v>68.52</v>
      </c>
      <c r="M24" s="74">
        <v>366.84</v>
      </c>
      <c r="N24" s="74">
        <v>90.160000000000011</v>
      </c>
      <c r="O24" s="74">
        <v>1.6199999999999999</v>
      </c>
    </row>
    <row r="25" spans="1:15" x14ac:dyDescent="0.3">
      <c r="A25" s="71" t="s">
        <v>412</v>
      </c>
      <c r="B25" s="72" t="s">
        <v>172</v>
      </c>
      <c r="C25" s="73">
        <v>180</v>
      </c>
      <c r="D25" s="74">
        <v>3.72</v>
      </c>
      <c r="E25" s="74">
        <v>0.74</v>
      </c>
      <c r="F25" s="74">
        <v>30.32</v>
      </c>
      <c r="G25" s="74">
        <v>143.22</v>
      </c>
      <c r="H25" s="74">
        <v>0.22</v>
      </c>
      <c r="I25" s="76">
        <v>37.200000000000003</v>
      </c>
      <c r="J25" s="74">
        <v>5.58</v>
      </c>
      <c r="K25" s="74">
        <v>0.19</v>
      </c>
      <c r="L25" s="76">
        <v>19.7</v>
      </c>
      <c r="M25" s="74">
        <v>108.11</v>
      </c>
      <c r="N25" s="74">
        <v>42.85</v>
      </c>
      <c r="O25" s="74">
        <v>1.68</v>
      </c>
    </row>
    <row r="26" spans="1:15" x14ac:dyDescent="0.3">
      <c r="A26" s="78" t="s">
        <v>241</v>
      </c>
      <c r="B26" s="72" t="s">
        <v>278</v>
      </c>
      <c r="C26" s="73">
        <v>200</v>
      </c>
      <c r="D26" s="74">
        <v>0.24</v>
      </c>
      <c r="E26" s="74">
        <v>0.13</v>
      </c>
      <c r="F26" s="74">
        <v>4.17</v>
      </c>
      <c r="G26" s="74">
        <v>20.170000000000002</v>
      </c>
      <c r="H26" s="74">
        <v>0.01</v>
      </c>
      <c r="I26" s="73">
        <v>5</v>
      </c>
      <c r="J26" s="74">
        <v>1.1499999999999999</v>
      </c>
      <c r="K26" s="76">
        <v>0.1</v>
      </c>
      <c r="L26" s="74">
        <v>10.34</v>
      </c>
      <c r="M26" s="74">
        <v>7.93</v>
      </c>
      <c r="N26" s="74">
        <v>6.75</v>
      </c>
      <c r="O26" s="76">
        <v>0.6</v>
      </c>
    </row>
    <row r="27" spans="1:15" x14ac:dyDescent="0.3">
      <c r="A27" s="78"/>
      <c r="B27" s="72" t="s">
        <v>274</v>
      </c>
      <c r="C27" s="73">
        <v>80</v>
      </c>
      <c r="D27" s="74">
        <v>5.36</v>
      </c>
      <c r="E27" s="74">
        <v>0.96</v>
      </c>
      <c r="F27" s="74">
        <v>42.32</v>
      </c>
      <c r="G27" s="76">
        <v>199.2</v>
      </c>
      <c r="H27" s="75"/>
      <c r="I27" s="75"/>
      <c r="J27" s="75"/>
      <c r="K27" s="75"/>
      <c r="L27" s="75"/>
      <c r="M27" s="75"/>
      <c r="N27" s="75"/>
      <c r="O27" s="75"/>
    </row>
    <row r="28" spans="1:15" x14ac:dyDescent="0.3">
      <c r="A28" s="186" t="s">
        <v>35</v>
      </c>
      <c r="B28" s="186"/>
      <c r="C28" s="79">
        <v>940</v>
      </c>
      <c r="D28" s="74">
        <v>35.590000000000003</v>
      </c>
      <c r="E28" s="74">
        <v>23.69</v>
      </c>
      <c r="F28" s="74">
        <v>98.08</v>
      </c>
      <c r="G28" s="74">
        <v>752.41</v>
      </c>
      <c r="H28" s="74">
        <v>0.55000000000000004</v>
      </c>
      <c r="I28" s="76">
        <v>142.19999999999999</v>
      </c>
      <c r="J28" s="76">
        <v>606.20000000000005</v>
      </c>
      <c r="K28" s="74">
        <v>9.89</v>
      </c>
      <c r="L28" s="74">
        <v>166.04</v>
      </c>
      <c r="M28" s="74">
        <v>559.51</v>
      </c>
      <c r="N28" s="74">
        <v>178.11</v>
      </c>
      <c r="O28" s="74">
        <v>5.48</v>
      </c>
    </row>
    <row r="29" spans="1:15" x14ac:dyDescent="0.3">
      <c r="A29" s="187" t="s">
        <v>255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x14ac:dyDescent="0.3">
      <c r="A30" s="81"/>
      <c r="B30" s="72" t="s">
        <v>185</v>
      </c>
      <c r="C30" s="80">
        <v>200</v>
      </c>
      <c r="D30" s="80">
        <v>6</v>
      </c>
      <c r="E30" s="80">
        <v>2</v>
      </c>
      <c r="F30" s="80">
        <v>8</v>
      </c>
      <c r="G30" s="80">
        <v>80</v>
      </c>
      <c r="H30" s="82">
        <v>0.08</v>
      </c>
      <c r="I30" s="83">
        <v>1.4</v>
      </c>
      <c r="J30" s="84"/>
      <c r="K30" s="84"/>
      <c r="L30" s="80">
        <v>240</v>
      </c>
      <c r="M30" s="80">
        <v>180</v>
      </c>
      <c r="N30" s="80">
        <v>28</v>
      </c>
      <c r="O30" s="83">
        <v>0.2</v>
      </c>
    </row>
    <row r="31" spans="1:15" x14ac:dyDescent="0.3">
      <c r="A31" s="78" t="s">
        <v>181</v>
      </c>
      <c r="B31" s="72" t="s">
        <v>34</v>
      </c>
      <c r="C31" s="80">
        <v>150</v>
      </c>
      <c r="D31" s="83">
        <v>0.6</v>
      </c>
      <c r="E31" s="83">
        <v>0.6</v>
      </c>
      <c r="F31" s="83">
        <v>14.7</v>
      </c>
      <c r="G31" s="83">
        <v>70.5</v>
      </c>
      <c r="H31" s="82">
        <v>0.05</v>
      </c>
      <c r="I31" s="80">
        <v>15</v>
      </c>
      <c r="J31" s="83">
        <v>7.5</v>
      </c>
      <c r="K31" s="83">
        <v>0.3</v>
      </c>
      <c r="L31" s="80">
        <v>24</v>
      </c>
      <c r="M31" s="83">
        <v>16.5</v>
      </c>
      <c r="N31" s="83">
        <v>13.5</v>
      </c>
      <c r="O31" s="83">
        <v>3.3</v>
      </c>
    </row>
    <row r="32" spans="1:15" x14ac:dyDescent="0.3">
      <c r="A32" s="186" t="s">
        <v>256</v>
      </c>
      <c r="B32" s="186"/>
      <c r="C32" s="85">
        <v>350</v>
      </c>
      <c r="D32" s="82">
        <v>6.6</v>
      </c>
      <c r="E32" s="82">
        <v>2.6</v>
      </c>
      <c r="F32" s="82">
        <v>22.7</v>
      </c>
      <c r="G32" s="83">
        <v>150.5</v>
      </c>
      <c r="H32" s="82">
        <v>0.13</v>
      </c>
      <c r="I32" s="83">
        <v>16.399999999999999</v>
      </c>
      <c r="J32" s="83">
        <v>7.5</v>
      </c>
      <c r="K32" s="83">
        <v>0.3</v>
      </c>
      <c r="L32" s="80">
        <v>264</v>
      </c>
      <c r="M32" s="83">
        <v>196.5</v>
      </c>
      <c r="N32" s="83">
        <v>41.5</v>
      </c>
      <c r="O32" s="83">
        <v>3.5</v>
      </c>
    </row>
    <row r="33" spans="1:16" x14ac:dyDescent="0.3">
      <c r="A33" s="186" t="s">
        <v>36</v>
      </c>
      <c r="B33" s="186"/>
      <c r="C33" s="86">
        <v>2055</v>
      </c>
      <c r="D33" s="74">
        <v>69.930000000000007</v>
      </c>
      <c r="E33" s="74">
        <v>49.44</v>
      </c>
      <c r="F33" s="74">
        <v>216.65</v>
      </c>
      <c r="G33" s="74">
        <v>1613.36</v>
      </c>
      <c r="H33" s="74">
        <v>1.08</v>
      </c>
      <c r="I33" s="74">
        <v>179.89</v>
      </c>
      <c r="J33" s="76">
        <v>758.4</v>
      </c>
      <c r="K33" s="74">
        <v>13.48</v>
      </c>
      <c r="L33" s="74">
        <v>847.96</v>
      </c>
      <c r="M33" s="74">
        <v>1234.67</v>
      </c>
      <c r="N33" s="74">
        <v>318.16000000000003</v>
      </c>
      <c r="O33" s="74">
        <v>16.23</v>
      </c>
    </row>
    <row r="34" spans="1:16" s="53" customFormat="1" x14ac:dyDescent="0.3">
      <c r="A34" s="59" t="s">
        <v>12</v>
      </c>
      <c r="B34" s="60" t="s">
        <v>37</v>
      </c>
      <c r="C34" s="56"/>
      <c r="D34" s="56"/>
      <c r="E34" s="56"/>
      <c r="F34" s="56"/>
      <c r="G34" s="56"/>
      <c r="H34" s="57"/>
      <c r="I34" s="57"/>
      <c r="J34" s="56"/>
      <c r="K34" s="56"/>
      <c r="L34" s="56"/>
      <c r="M34" s="56"/>
      <c r="N34" s="56"/>
      <c r="O34" s="56"/>
      <c r="P34" s="52"/>
    </row>
    <row r="35" spans="1:16" s="53" customFormat="1" x14ac:dyDescent="0.3">
      <c r="A35" s="59" t="s">
        <v>14</v>
      </c>
      <c r="B35" s="60">
        <v>1</v>
      </c>
      <c r="C35" s="56"/>
      <c r="D35" s="56"/>
      <c r="E35" s="56"/>
      <c r="F35" s="56"/>
      <c r="G35" s="56"/>
      <c r="H35" s="57"/>
      <c r="I35" s="57"/>
      <c r="J35" s="56"/>
      <c r="K35" s="56"/>
      <c r="L35" s="56"/>
      <c r="M35" s="56"/>
      <c r="N35" s="56"/>
      <c r="O35" s="56"/>
      <c r="P35" s="52"/>
    </row>
    <row r="36" spans="1:16" x14ac:dyDescent="0.3">
      <c r="A36" s="189" t="s">
        <v>15</v>
      </c>
      <c r="B36" s="189" t="s">
        <v>16</v>
      </c>
      <c r="C36" s="189" t="s">
        <v>17</v>
      </c>
      <c r="D36" s="188" t="s">
        <v>18</v>
      </c>
      <c r="E36" s="188"/>
      <c r="F36" s="188"/>
      <c r="G36" s="189" t="s">
        <v>19</v>
      </c>
      <c r="H36" s="188" t="s">
        <v>20</v>
      </c>
      <c r="I36" s="188"/>
      <c r="J36" s="188"/>
      <c r="K36" s="188"/>
      <c r="L36" s="188" t="s">
        <v>21</v>
      </c>
      <c r="M36" s="188"/>
      <c r="N36" s="188"/>
      <c r="O36" s="188"/>
    </row>
    <row r="37" spans="1:16" x14ac:dyDescent="0.3">
      <c r="A37" s="190"/>
      <c r="B37" s="191"/>
      <c r="C37" s="190"/>
      <c r="D37" s="69" t="s">
        <v>22</v>
      </c>
      <c r="E37" s="69" t="s">
        <v>23</v>
      </c>
      <c r="F37" s="69" t="s">
        <v>24</v>
      </c>
      <c r="G37" s="190"/>
      <c r="H37" s="69" t="s">
        <v>25</v>
      </c>
      <c r="I37" s="69" t="s">
        <v>26</v>
      </c>
      <c r="J37" s="69" t="s">
        <v>27</v>
      </c>
      <c r="K37" s="69" t="s">
        <v>28</v>
      </c>
      <c r="L37" s="69" t="s">
        <v>29</v>
      </c>
      <c r="M37" s="69" t="s">
        <v>30</v>
      </c>
      <c r="N37" s="69" t="s">
        <v>31</v>
      </c>
      <c r="O37" s="69" t="s">
        <v>32</v>
      </c>
    </row>
    <row r="38" spans="1:16" x14ac:dyDescent="0.3">
      <c r="A38" s="70">
        <v>1</v>
      </c>
      <c r="B38" s="70">
        <v>2</v>
      </c>
      <c r="C38" s="70">
        <v>3</v>
      </c>
      <c r="D38" s="70">
        <v>4</v>
      </c>
      <c r="E38" s="70">
        <v>5</v>
      </c>
      <c r="F38" s="70">
        <v>6</v>
      </c>
      <c r="G38" s="70">
        <v>7</v>
      </c>
      <c r="H38" s="70">
        <v>8</v>
      </c>
      <c r="I38" s="70">
        <v>9</v>
      </c>
      <c r="J38" s="70">
        <v>10</v>
      </c>
      <c r="K38" s="70">
        <v>11</v>
      </c>
      <c r="L38" s="70">
        <v>12</v>
      </c>
      <c r="M38" s="70">
        <v>13</v>
      </c>
      <c r="N38" s="70">
        <v>14</v>
      </c>
      <c r="O38" s="70">
        <v>15</v>
      </c>
    </row>
    <row r="39" spans="1:16" x14ac:dyDescent="0.3">
      <c r="A39" s="187" t="s">
        <v>33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1:16" x14ac:dyDescent="0.3">
      <c r="A40" s="71" t="s">
        <v>188</v>
      </c>
      <c r="B40" s="72" t="s">
        <v>39</v>
      </c>
      <c r="C40" s="73">
        <v>10</v>
      </c>
      <c r="D40" s="74">
        <v>0.08</v>
      </c>
      <c r="E40" s="74">
        <v>7.25</v>
      </c>
      <c r="F40" s="74">
        <v>0.13</v>
      </c>
      <c r="G40" s="76">
        <v>66.099999999999994</v>
      </c>
      <c r="H40" s="75"/>
      <c r="I40" s="75"/>
      <c r="J40" s="73">
        <v>45</v>
      </c>
      <c r="K40" s="76">
        <v>0.1</v>
      </c>
      <c r="L40" s="76">
        <v>2.4</v>
      </c>
      <c r="M40" s="73">
        <v>3</v>
      </c>
      <c r="N40" s="74">
        <v>0.05</v>
      </c>
      <c r="O40" s="74">
        <v>0.03</v>
      </c>
    </row>
    <row r="41" spans="1:16" x14ac:dyDescent="0.3">
      <c r="A41" s="78" t="s">
        <v>413</v>
      </c>
      <c r="B41" s="72" t="s">
        <v>436</v>
      </c>
      <c r="C41" s="73">
        <v>100</v>
      </c>
      <c r="D41" s="76">
        <v>0.8</v>
      </c>
      <c r="E41" s="76">
        <v>0.1</v>
      </c>
      <c r="F41" s="76">
        <v>2.5</v>
      </c>
      <c r="G41" s="73">
        <v>14</v>
      </c>
      <c r="H41" s="74">
        <v>0.03</v>
      </c>
      <c r="I41" s="73">
        <v>10</v>
      </c>
      <c r="J41" s="73">
        <v>10</v>
      </c>
      <c r="K41" s="76">
        <v>0.1</v>
      </c>
      <c r="L41" s="73">
        <v>17</v>
      </c>
      <c r="M41" s="73">
        <v>30</v>
      </c>
      <c r="N41" s="73">
        <v>14</v>
      </c>
      <c r="O41" s="76">
        <v>0.5</v>
      </c>
    </row>
    <row r="42" spans="1:16" x14ac:dyDescent="0.3">
      <c r="A42" s="71" t="s">
        <v>237</v>
      </c>
      <c r="B42" s="72" t="s">
        <v>522</v>
      </c>
      <c r="C42" s="73">
        <v>175</v>
      </c>
      <c r="D42" s="74">
        <v>16.32</v>
      </c>
      <c r="E42" s="74">
        <v>5.33</v>
      </c>
      <c r="F42" s="74">
        <v>3.66</v>
      </c>
      <c r="G42" s="74">
        <v>127.51</v>
      </c>
      <c r="H42" s="74">
        <v>0.02</v>
      </c>
      <c r="I42" s="74">
        <v>0.61</v>
      </c>
      <c r="J42" s="76">
        <v>27.2</v>
      </c>
      <c r="K42" s="74">
        <v>0.49</v>
      </c>
      <c r="L42" s="74">
        <v>74.31</v>
      </c>
      <c r="M42" s="74">
        <v>80.680000000000007</v>
      </c>
      <c r="N42" s="74">
        <v>18.86</v>
      </c>
      <c r="O42" s="74">
        <v>0.35</v>
      </c>
    </row>
    <row r="43" spans="1:16" x14ac:dyDescent="0.3">
      <c r="A43" s="71" t="s">
        <v>245</v>
      </c>
      <c r="B43" s="72" t="s">
        <v>177</v>
      </c>
      <c r="C43" s="73">
        <v>200</v>
      </c>
      <c r="D43" s="74">
        <v>3.64</v>
      </c>
      <c r="E43" s="74">
        <v>1.94</v>
      </c>
      <c r="F43" s="74">
        <v>6.28</v>
      </c>
      <c r="G43" s="74">
        <v>58.01</v>
      </c>
      <c r="H43" s="74">
        <v>0.04</v>
      </c>
      <c r="I43" s="74">
        <v>1.1599999999999999</v>
      </c>
      <c r="J43" s="74">
        <v>9.02</v>
      </c>
      <c r="K43" s="74">
        <v>0.01</v>
      </c>
      <c r="L43" s="74">
        <v>111.92</v>
      </c>
      <c r="M43" s="76">
        <v>106.3</v>
      </c>
      <c r="N43" s="74">
        <v>29.46</v>
      </c>
      <c r="O43" s="74">
        <v>0.97</v>
      </c>
    </row>
    <row r="44" spans="1:16" x14ac:dyDescent="0.3">
      <c r="A44" s="78"/>
      <c r="B44" s="72" t="s">
        <v>274</v>
      </c>
      <c r="C44" s="125">
        <v>100</v>
      </c>
      <c r="D44" s="128">
        <v>6.7</v>
      </c>
      <c r="E44" s="128">
        <v>1.2</v>
      </c>
      <c r="F44" s="128">
        <v>52.9</v>
      </c>
      <c r="G44" s="125">
        <v>249</v>
      </c>
      <c r="H44" s="127"/>
      <c r="I44" s="127"/>
      <c r="J44" s="127"/>
      <c r="K44" s="127"/>
      <c r="L44" s="127"/>
      <c r="M44" s="127"/>
      <c r="N44" s="127"/>
      <c r="O44" s="127"/>
    </row>
    <row r="45" spans="1:16" x14ac:dyDescent="0.3">
      <c r="A45" s="186" t="s">
        <v>166</v>
      </c>
      <c r="B45" s="186"/>
      <c r="C45" s="124">
        <v>585</v>
      </c>
      <c r="D45" s="126">
        <v>27.54</v>
      </c>
      <c r="E45" s="126">
        <v>15.82</v>
      </c>
      <c r="F45" s="126">
        <v>65.47</v>
      </c>
      <c r="G45" s="126">
        <v>514.62</v>
      </c>
      <c r="H45" s="126">
        <v>0.09</v>
      </c>
      <c r="I45" s="126">
        <v>11.77</v>
      </c>
      <c r="J45" s="126">
        <v>91.22</v>
      </c>
      <c r="K45" s="128">
        <v>0.7</v>
      </c>
      <c r="L45" s="126">
        <v>205.63</v>
      </c>
      <c r="M45" s="126">
        <v>219.98</v>
      </c>
      <c r="N45" s="126">
        <v>62.37</v>
      </c>
      <c r="O45" s="126">
        <v>1.85</v>
      </c>
    </row>
    <row r="46" spans="1:16" x14ac:dyDescent="0.3">
      <c r="A46" s="187" t="s">
        <v>253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1:16" x14ac:dyDescent="0.3">
      <c r="A47" s="78" t="s">
        <v>181</v>
      </c>
      <c r="B47" s="72" t="s">
        <v>34</v>
      </c>
      <c r="C47" s="73">
        <v>150</v>
      </c>
      <c r="D47" s="76">
        <v>0.6</v>
      </c>
      <c r="E47" s="76">
        <v>0.6</v>
      </c>
      <c r="F47" s="76">
        <v>14.7</v>
      </c>
      <c r="G47" s="76">
        <v>70.5</v>
      </c>
      <c r="H47" s="74">
        <v>0.05</v>
      </c>
      <c r="I47" s="73">
        <v>15</v>
      </c>
      <c r="J47" s="76">
        <v>7.5</v>
      </c>
      <c r="K47" s="76">
        <v>0.3</v>
      </c>
      <c r="L47" s="73">
        <v>24</v>
      </c>
      <c r="M47" s="76">
        <v>16.5</v>
      </c>
      <c r="N47" s="76">
        <v>13.5</v>
      </c>
      <c r="O47" s="76">
        <v>3.3</v>
      </c>
    </row>
    <row r="48" spans="1:16" x14ac:dyDescent="0.3">
      <c r="A48" s="78"/>
      <c r="B48" s="72" t="s">
        <v>170</v>
      </c>
      <c r="C48" s="73">
        <v>30</v>
      </c>
      <c r="D48" s="74">
        <v>2.37</v>
      </c>
      <c r="E48" s="74">
        <v>6.18</v>
      </c>
      <c r="F48" s="74">
        <v>11.96</v>
      </c>
      <c r="G48" s="76">
        <v>114.4</v>
      </c>
      <c r="H48" s="74">
        <v>0.05</v>
      </c>
      <c r="I48" s="74">
        <v>1.28</v>
      </c>
      <c r="J48" s="76">
        <v>60.1</v>
      </c>
      <c r="K48" s="74">
        <v>0.99</v>
      </c>
      <c r="L48" s="76">
        <v>32.9</v>
      </c>
      <c r="M48" s="76">
        <v>56.1</v>
      </c>
      <c r="N48" s="76">
        <v>32.700000000000003</v>
      </c>
      <c r="O48" s="74">
        <v>0.82</v>
      </c>
    </row>
    <row r="49" spans="1:16" x14ac:dyDescent="0.3">
      <c r="A49" s="186" t="s">
        <v>254</v>
      </c>
      <c r="B49" s="186"/>
      <c r="C49" s="79">
        <v>180</v>
      </c>
      <c r="D49" s="74">
        <v>2.97</v>
      </c>
      <c r="E49" s="74">
        <v>6.78</v>
      </c>
      <c r="F49" s="74">
        <v>26.66</v>
      </c>
      <c r="G49" s="76">
        <v>184.9</v>
      </c>
      <c r="H49" s="76">
        <v>0.1</v>
      </c>
      <c r="I49" s="74">
        <v>16.28</v>
      </c>
      <c r="J49" s="76">
        <v>67.599999999999994</v>
      </c>
      <c r="K49" s="74">
        <v>1.29</v>
      </c>
      <c r="L49" s="76">
        <v>56.9</v>
      </c>
      <c r="M49" s="76">
        <v>72.599999999999994</v>
      </c>
      <c r="N49" s="76">
        <v>46.2</v>
      </c>
      <c r="O49" s="74">
        <v>4.12</v>
      </c>
    </row>
    <row r="50" spans="1:16" x14ac:dyDescent="0.3">
      <c r="A50" s="187" t="s">
        <v>11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  <row r="51" spans="1:16" x14ac:dyDescent="0.3">
      <c r="A51" s="71" t="s">
        <v>236</v>
      </c>
      <c r="B51" s="72" t="s">
        <v>193</v>
      </c>
      <c r="C51" s="73">
        <v>100</v>
      </c>
      <c r="D51" s="74">
        <v>1.51</v>
      </c>
      <c r="E51" s="74">
        <v>8.18</v>
      </c>
      <c r="F51" s="74">
        <v>8.1199999999999992</v>
      </c>
      <c r="G51" s="74">
        <v>112.75</v>
      </c>
      <c r="H51" s="74">
        <v>0.06</v>
      </c>
      <c r="I51" s="74">
        <v>10.15</v>
      </c>
      <c r="J51" s="74">
        <v>267.11</v>
      </c>
      <c r="K51" s="74">
        <v>3.67</v>
      </c>
      <c r="L51" s="74">
        <v>24.72</v>
      </c>
      <c r="M51" s="74">
        <v>45.36</v>
      </c>
      <c r="N51" s="74">
        <v>20.75</v>
      </c>
      <c r="O51" s="74">
        <v>0.84</v>
      </c>
    </row>
    <row r="52" spans="1:16" ht="33" x14ac:dyDescent="0.3">
      <c r="A52" s="78" t="s">
        <v>184</v>
      </c>
      <c r="B52" s="72" t="s">
        <v>437</v>
      </c>
      <c r="C52" s="73">
        <v>250</v>
      </c>
      <c r="D52" s="76">
        <v>8.3000000000000007</v>
      </c>
      <c r="E52" s="74">
        <v>5.64</v>
      </c>
      <c r="F52" s="74">
        <v>19.28</v>
      </c>
      <c r="G52" s="74">
        <v>161.47</v>
      </c>
      <c r="H52" s="74">
        <v>0.37</v>
      </c>
      <c r="I52" s="74">
        <v>11.76</v>
      </c>
      <c r="J52" s="76">
        <v>207.1</v>
      </c>
      <c r="K52" s="74">
        <v>1.57</v>
      </c>
      <c r="L52" s="74">
        <v>32.630000000000003</v>
      </c>
      <c r="M52" s="74">
        <v>106.81</v>
      </c>
      <c r="N52" s="76">
        <v>36.9</v>
      </c>
      <c r="O52" s="74">
        <v>2.19</v>
      </c>
    </row>
    <row r="53" spans="1:16" x14ac:dyDescent="0.3">
      <c r="A53" s="78" t="s">
        <v>250</v>
      </c>
      <c r="B53" s="72" t="s">
        <v>438</v>
      </c>
      <c r="C53" s="73">
        <v>100</v>
      </c>
      <c r="D53" s="74">
        <v>19.579999999999998</v>
      </c>
      <c r="E53" s="74">
        <v>8.24</v>
      </c>
      <c r="F53" s="76">
        <v>0.9</v>
      </c>
      <c r="G53" s="74">
        <v>158.91</v>
      </c>
      <c r="H53" s="74">
        <v>0.13</v>
      </c>
      <c r="I53" s="76">
        <v>1.1000000000000001</v>
      </c>
      <c r="J53" s="75"/>
      <c r="K53" s="74">
        <v>1.0900000000000001</v>
      </c>
      <c r="L53" s="74">
        <v>13.39</v>
      </c>
      <c r="M53" s="74">
        <v>207.54</v>
      </c>
      <c r="N53" s="74">
        <v>30.47</v>
      </c>
      <c r="O53" s="74">
        <v>2.21</v>
      </c>
    </row>
    <row r="54" spans="1:16" x14ac:dyDescent="0.3">
      <c r="A54" s="78" t="s">
        <v>414</v>
      </c>
      <c r="B54" s="72" t="s">
        <v>295</v>
      </c>
      <c r="C54" s="73">
        <v>180</v>
      </c>
      <c r="D54" s="74">
        <v>4.8600000000000003</v>
      </c>
      <c r="E54" s="76">
        <v>4.9000000000000004</v>
      </c>
      <c r="F54" s="74">
        <v>15.46</v>
      </c>
      <c r="G54" s="74">
        <v>125.78</v>
      </c>
      <c r="H54" s="76">
        <v>0.1</v>
      </c>
      <c r="I54" s="76">
        <v>94.5</v>
      </c>
      <c r="J54" s="74">
        <v>86.18</v>
      </c>
      <c r="K54" s="74">
        <v>2.02</v>
      </c>
      <c r="L54" s="74">
        <v>107.92</v>
      </c>
      <c r="M54" s="74">
        <v>96.36</v>
      </c>
      <c r="N54" s="74">
        <v>44.25</v>
      </c>
      <c r="O54" s="74">
        <v>1.63</v>
      </c>
    </row>
    <row r="55" spans="1:16" x14ac:dyDescent="0.3">
      <c r="A55" s="78" t="s">
        <v>241</v>
      </c>
      <c r="B55" s="72" t="s">
        <v>178</v>
      </c>
      <c r="C55" s="73">
        <v>200</v>
      </c>
      <c r="D55" s="74">
        <v>0.14000000000000001</v>
      </c>
      <c r="E55" s="76">
        <v>0.1</v>
      </c>
      <c r="F55" s="74">
        <v>3.24</v>
      </c>
      <c r="G55" s="76">
        <v>15.6</v>
      </c>
      <c r="H55" s="75"/>
      <c r="I55" s="73">
        <v>3</v>
      </c>
      <c r="J55" s="76">
        <v>1.6</v>
      </c>
      <c r="K55" s="76">
        <v>0.2</v>
      </c>
      <c r="L55" s="73">
        <v>5</v>
      </c>
      <c r="M55" s="76">
        <v>3.2</v>
      </c>
      <c r="N55" s="76">
        <v>1.4</v>
      </c>
      <c r="O55" s="74">
        <v>0.08</v>
      </c>
    </row>
    <row r="56" spans="1:16" x14ac:dyDescent="0.3">
      <c r="A56" s="78"/>
      <c r="B56" s="72" t="s">
        <v>274</v>
      </c>
      <c r="C56" s="125">
        <v>90</v>
      </c>
      <c r="D56" s="126">
        <v>6.03</v>
      </c>
      <c r="E56" s="126">
        <v>1.08</v>
      </c>
      <c r="F56" s="126">
        <v>47.61</v>
      </c>
      <c r="G56" s="128">
        <v>224.1</v>
      </c>
      <c r="H56" s="127"/>
      <c r="I56" s="127"/>
      <c r="J56" s="127"/>
      <c r="K56" s="127"/>
      <c r="L56" s="127"/>
      <c r="M56" s="127"/>
      <c r="N56" s="127"/>
      <c r="O56" s="127"/>
    </row>
    <row r="57" spans="1:16" x14ac:dyDescent="0.3">
      <c r="A57" s="186" t="s">
        <v>35</v>
      </c>
      <c r="B57" s="186"/>
      <c r="C57" s="124">
        <v>920</v>
      </c>
      <c r="D57" s="126">
        <v>40.42</v>
      </c>
      <c r="E57" s="126">
        <v>28.14</v>
      </c>
      <c r="F57" s="126">
        <v>94.61</v>
      </c>
      <c r="G57" s="126">
        <v>798.61</v>
      </c>
      <c r="H57" s="126">
        <v>0.66</v>
      </c>
      <c r="I57" s="126">
        <v>120.51</v>
      </c>
      <c r="J57" s="126">
        <v>561.99</v>
      </c>
      <c r="K57" s="126">
        <v>8.5500000000000007</v>
      </c>
      <c r="L57" s="126">
        <v>183.66</v>
      </c>
      <c r="M57" s="126">
        <v>459.27</v>
      </c>
      <c r="N57" s="126">
        <v>133.77000000000001</v>
      </c>
      <c r="O57" s="126">
        <v>6.95</v>
      </c>
    </row>
    <row r="58" spans="1:16" x14ac:dyDescent="0.3">
      <c r="A58" s="187" t="s">
        <v>255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6" x14ac:dyDescent="0.3">
      <c r="A59" s="81"/>
      <c r="B59" s="72" t="s">
        <v>185</v>
      </c>
      <c r="C59" s="125">
        <v>200</v>
      </c>
      <c r="D59" s="125">
        <v>6</v>
      </c>
      <c r="E59" s="125">
        <v>2</v>
      </c>
      <c r="F59" s="125">
        <v>8</v>
      </c>
      <c r="G59" s="125">
        <v>80</v>
      </c>
      <c r="H59" s="126">
        <v>0.08</v>
      </c>
      <c r="I59" s="128">
        <v>1.4</v>
      </c>
      <c r="J59" s="127"/>
      <c r="K59" s="127"/>
      <c r="L59" s="125">
        <v>240</v>
      </c>
      <c r="M59" s="125">
        <v>180</v>
      </c>
      <c r="N59" s="125">
        <v>28</v>
      </c>
      <c r="O59" s="128">
        <v>0.2</v>
      </c>
    </row>
    <row r="60" spans="1:16" x14ac:dyDescent="0.3">
      <c r="A60" s="78" t="s">
        <v>181</v>
      </c>
      <c r="B60" s="72" t="s">
        <v>34</v>
      </c>
      <c r="C60" s="125">
        <v>150</v>
      </c>
      <c r="D60" s="128">
        <v>0.6</v>
      </c>
      <c r="E60" s="128">
        <v>0.6</v>
      </c>
      <c r="F60" s="128">
        <v>14.7</v>
      </c>
      <c r="G60" s="128">
        <v>70.5</v>
      </c>
      <c r="H60" s="126">
        <v>0.05</v>
      </c>
      <c r="I60" s="125">
        <v>15</v>
      </c>
      <c r="J60" s="128">
        <v>7.5</v>
      </c>
      <c r="K60" s="128">
        <v>0.3</v>
      </c>
      <c r="L60" s="125">
        <v>24</v>
      </c>
      <c r="M60" s="128">
        <v>16.5</v>
      </c>
      <c r="N60" s="128">
        <v>13.5</v>
      </c>
      <c r="O60" s="128">
        <v>3.3</v>
      </c>
    </row>
    <row r="61" spans="1:16" x14ac:dyDescent="0.3">
      <c r="A61" s="186" t="s">
        <v>256</v>
      </c>
      <c r="B61" s="186"/>
      <c r="C61" s="124">
        <v>350</v>
      </c>
      <c r="D61" s="126">
        <v>6.6</v>
      </c>
      <c r="E61" s="126">
        <v>2.6</v>
      </c>
      <c r="F61" s="126">
        <v>22.7</v>
      </c>
      <c r="G61" s="128">
        <v>150.5</v>
      </c>
      <c r="H61" s="126">
        <v>0.13</v>
      </c>
      <c r="I61" s="128">
        <v>16.399999999999999</v>
      </c>
      <c r="J61" s="128">
        <v>7.5</v>
      </c>
      <c r="K61" s="128">
        <v>0.3</v>
      </c>
      <c r="L61" s="125">
        <v>264</v>
      </c>
      <c r="M61" s="128">
        <v>196.5</v>
      </c>
      <c r="N61" s="128">
        <v>41.5</v>
      </c>
      <c r="O61" s="128">
        <v>3.5</v>
      </c>
    </row>
    <row r="62" spans="1:16" x14ac:dyDescent="0.3">
      <c r="A62" s="186" t="s">
        <v>36</v>
      </c>
      <c r="B62" s="186"/>
      <c r="C62" s="130">
        <v>2035</v>
      </c>
      <c r="D62" s="126">
        <v>77.53</v>
      </c>
      <c r="E62" s="126">
        <v>53.34</v>
      </c>
      <c r="F62" s="126">
        <v>209.44</v>
      </c>
      <c r="G62" s="126">
        <v>1648.63</v>
      </c>
      <c r="H62" s="126">
        <v>0.98</v>
      </c>
      <c r="I62" s="126">
        <v>164.96</v>
      </c>
      <c r="J62" s="126">
        <v>728.31</v>
      </c>
      <c r="K62" s="126">
        <v>10.84</v>
      </c>
      <c r="L62" s="126">
        <v>710.19</v>
      </c>
      <c r="M62" s="126">
        <v>948.35</v>
      </c>
      <c r="N62" s="126">
        <v>283.83999999999997</v>
      </c>
      <c r="O62" s="126">
        <v>16.420000000000002</v>
      </c>
    </row>
    <row r="63" spans="1:16" s="53" customFormat="1" x14ac:dyDescent="0.3">
      <c r="A63" s="59" t="s">
        <v>12</v>
      </c>
      <c r="B63" s="60" t="s">
        <v>38</v>
      </c>
      <c r="C63" s="56"/>
      <c r="D63" s="56"/>
      <c r="E63" s="56"/>
      <c r="F63" s="56"/>
      <c r="G63" s="56"/>
      <c r="H63" s="57"/>
      <c r="I63" s="57"/>
      <c r="J63" s="56"/>
      <c r="K63" s="56"/>
      <c r="L63" s="56"/>
      <c r="M63" s="56"/>
      <c r="N63" s="56"/>
      <c r="O63" s="56"/>
      <c r="P63" s="52"/>
    </row>
    <row r="64" spans="1:16" s="53" customFormat="1" x14ac:dyDescent="0.3">
      <c r="A64" s="59" t="s">
        <v>14</v>
      </c>
      <c r="B64" s="60">
        <v>1</v>
      </c>
      <c r="C64" s="56"/>
      <c r="D64" s="56"/>
      <c r="E64" s="56"/>
      <c r="F64" s="56"/>
      <c r="G64" s="56"/>
      <c r="H64" s="57"/>
      <c r="I64" s="57"/>
      <c r="J64" s="56"/>
      <c r="K64" s="56"/>
      <c r="L64" s="56"/>
      <c r="M64" s="56"/>
      <c r="N64" s="56"/>
      <c r="O64" s="56"/>
      <c r="P64" s="52"/>
    </row>
    <row r="65" spans="1:15" x14ac:dyDescent="0.3">
      <c r="A65" s="189" t="s">
        <v>15</v>
      </c>
      <c r="B65" s="189" t="s">
        <v>16</v>
      </c>
      <c r="C65" s="189" t="s">
        <v>17</v>
      </c>
      <c r="D65" s="188" t="s">
        <v>18</v>
      </c>
      <c r="E65" s="188"/>
      <c r="F65" s="188"/>
      <c r="G65" s="189" t="s">
        <v>19</v>
      </c>
      <c r="H65" s="188" t="s">
        <v>20</v>
      </c>
      <c r="I65" s="188"/>
      <c r="J65" s="188"/>
      <c r="K65" s="188"/>
      <c r="L65" s="188" t="s">
        <v>21</v>
      </c>
      <c r="M65" s="188"/>
      <c r="N65" s="188"/>
      <c r="O65" s="188"/>
    </row>
    <row r="66" spans="1:15" x14ac:dyDescent="0.3">
      <c r="A66" s="190"/>
      <c r="B66" s="191"/>
      <c r="C66" s="190"/>
      <c r="D66" s="69" t="s">
        <v>22</v>
      </c>
      <c r="E66" s="69" t="s">
        <v>23</v>
      </c>
      <c r="F66" s="69" t="s">
        <v>24</v>
      </c>
      <c r="G66" s="190"/>
      <c r="H66" s="69" t="s">
        <v>25</v>
      </c>
      <c r="I66" s="69" t="s">
        <v>26</v>
      </c>
      <c r="J66" s="69" t="s">
        <v>27</v>
      </c>
      <c r="K66" s="69" t="s">
        <v>28</v>
      </c>
      <c r="L66" s="69" t="s">
        <v>29</v>
      </c>
      <c r="M66" s="69" t="s">
        <v>30</v>
      </c>
      <c r="N66" s="69" t="s">
        <v>31</v>
      </c>
      <c r="O66" s="69" t="s">
        <v>32</v>
      </c>
    </row>
    <row r="67" spans="1:15" x14ac:dyDescent="0.3">
      <c r="A67" s="70">
        <v>1</v>
      </c>
      <c r="B67" s="70">
        <v>2</v>
      </c>
      <c r="C67" s="70">
        <v>3</v>
      </c>
      <c r="D67" s="70">
        <v>4</v>
      </c>
      <c r="E67" s="70">
        <v>5</v>
      </c>
      <c r="F67" s="70">
        <v>6</v>
      </c>
      <c r="G67" s="70">
        <v>7</v>
      </c>
      <c r="H67" s="70">
        <v>8</v>
      </c>
      <c r="I67" s="70">
        <v>9</v>
      </c>
      <c r="J67" s="70">
        <v>10</v>
      </c>
      <c r="K67" s="70">
        <v>11</v>
      </c>
      <c r="L67" s="70">
        <v>12</v>
      </c>
      <c r="M67" s="70">
        <v>13</v>
      </c>
      <c r="N67" s="70">
        <v>14</v>
      </c>
      <c r="O67" s="70">
        <v>15</v>
      </c>
    </row>
    <row r="68" spans="1:15" x14ac:dyDescent="0.3">
      <c r="A68" s="187" t="s">
        <v>33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</row>
    <row r="69" spans="1:15" x14ac:dyDescent="0.3">
      <c r="A69" s="71" t="s">
        <v>413</v>
      </c>
      <c r="B69" s="72" t="s">
        <v>439</v>
      </c>
      <c r="C69" s="73">
        <v>100</v>
      </c>
      <c r="D69" s="76">
        <v>1.3</v>
      </c>
      <c r="E69" s="76">
        <v>0.1</v>
      </c>
      <c r="F69" s="76">
        <v>4.9000000000000004</v>
      </c>
      <c r="G69" s="73">
        <v>26</v>
      </c>
      <c r="H69" s="74">
        <v>0.08</v>
      </c>
      <c r="I69" s="73">
        <v>200</v>
      </c>
      <c r="J69" s="73">
        <v>250</v>
      </c>
      <c r="K69" s="76">
        <v>0.7</v>
      </c>
      <c r="L69" s="73">
        <v>8</v>
      </c>
      <c r="M69" s="73">
        <v>16</v>
      </c>
      <c r="N69" s="73">
        <v>7</v>
      </c>
      <c r="O69" s="76">
        <v>0.5</v>
      </c>
    </row>
    <row r="70" spans="1:15" x14ac:dyDescent="0.3">
      <c r="A70" s="78" t="s">
        <v>251</v>
      </c>
      <c r="B70" s="72" t="s">
        <v>230</v>
      </c>
      <c r="C70" s="73">
        <v>100</v>
      </c>
      <c r="D70" s="74">
        <v>17.71</v>
      </c>
      <c r="E70" s="74">
        <v>12.57</v>
      </c>
      <c r="F70" s="74">
        <v>2.4700000000000002</v>
      </c>
      <c r="G70" s="74">
        <v>193.92</v>
      </c>
      <c r="H70" s="74">
        <v>0.62</v>
      </c>
      <c r="I70" s="74">
        <v>4.53</v>
      </c>
      <c r="J70" s="73">
        <v>80</v>
      </c>
      <c r="K70" s="74">
        <v>1.84</v>
      </c>
      <c r="L70" s="74">
        <v>12.64</v>
      </c>
      <c r="M70" s="74">
        <v>185.64</v>
      </c>
      <c r="N70" s="74">
        <v>27.28</v>
      </c>
      <c r="O70" s="76">
        <v>2.7</v>
      </c>
    </row>
    <row r="71" spans="1:15" x14ac:dyDescent="0.3">
      <c r="A71" s="71" t="s">
        <v>415</v>
      </c>
      <c r="B71" s="72" t="s">
        <v>194</v>
      </c>
      <c r="C71" s="73">
        <v>180</v>
      </c>
      <c r="D71" s="74">
        <v>7.81</v>
      </c>
      <c r="E71" s="74">
        <v>2.0499999999999998</v>
      </c>
      <c r="F71" s="76">
        <v>35.4</v>
      </c>
      <c r="G71" s="74">
        <v>190.96</v>
      </c>
      <c r="H71" s="74">
        <v>0.27</v>
      </c>
      <c r="I71" s="75"/>
      <c r="J71" s="74">
        <v>1.24</v>
      </c>
      <c r="K71" s="76">
        <v>0.5</v>
      </c>
      <c r="L71" s="76">
        <v>13.5</v>
      </c>
      <c r="M71" s="74">
        <v>184.99</v>
      </c>
      <c r="N71" s="74">
        <v>124.07</v>
      </c>
      <c r="O71" s="74">
        <v>4.16</v>
      </c>
    </row>
    <row r="72" spans="1:15" x14ac:dyDescent="0.3">
      <c r="A72" s="71" t="s">
        <v>416</v>
      </c>
      <c r="B72" s="72" t="s">
        <v>440</v>
      </c>
      <c r="C72" s="73">
        <v>200</v>
      </c>
      <c r="D72" s="74">
        <v>3.04</v>
      </c>
      <c r="E72" s="74">
        <v>1.54</v>
      </c>
      <c r="F72" s="74">
        <v>6.54</v>
      </c>
      <c r="G72" s="74">
        <v>52.55</v>
      </c>
      <c r="H72" s="74">
        <v>0.04</v>
      </c>
      <c r="I72" s="76">
        <v>1.3</v>
      </c>
      <c r="J72" s="73">
        <v>10</v>
      </c>
      <c r="K72" s="75"/>
      <c r="L72" s="74">
        <v>120.21</v>
      </c>
      <c r="M72" s="73">
        <v>90</v>
      </c>
      <c r="N72" s="74">
        <v>14.05</v>
      </c>
      <c r="O72" s="76">
        <v>0.1</v>
      </c>
    </row>
    <row r="73" spans="1:15" x14ac:dyDescent="0.3">
      <c r="A73" s="78"/>
      <c r="B73" s="72" t="s">
        <v>274</v>
      </c>
      <c r="C73" s="73">
        <v>50</v>
      </c>
      <c r="D73" s="74">
        <v>3.35</v>
      </c>
      <c r="E73" s="76">
        <v>0.6</v>
      </c>
      <c r="F73" s="74">
        <v>26.45</v>
      </c>
      <c r="G73" s="76">
        <v>124.5</v>
      </c>
      <c r="H73" s="75"/>
      <c r="I73" s="75"/>
      <c r="J73" s="75"/>
      <c r="K73" s="75"/>
      <c r="L73" s="75"/>
      <c r="M73" s="75"/>
      <c r="N73" s="75"/>
      <c r="O73" s="75"/>
    </row>
    <row r="74" spans="1:15" x14ac:dyDescent="0.3">
      <c r="A74" s="186" t="s">
        <v>166</v>
      </c>
      <c r="B74" s="186"/>
      <c r="C74" s="79">
        <v>630</v>
      </c>
      <c r="D74" s="74">
        <v>33.21</v>
      </c>
      <c r="E74" s="74">
        <v>16.86</v>
      </c>
      <c r="F74" s="74">
        <v>75.760000000000005</v>
      </c>
      <c r="G74" s="74">
        <v>587.92999999999995</v>
      </c>
      <c r="H74" s="74">
        <v>1.01</v>
      </c>
      <c r="I74" s="74">
        <v>205.83</v>
      </c>
      <c r="J74" s="74">
        <v>341.24</v>
      </c>
      <c r="K74" s="74">
        <v>3.04</v>
      </c>
      <c r="L74" s="74">
        <v>154.35</v>
      </c>
      <c r="M74" s="74">
        <v>476.63</v>
      </c>
      <c r="N74" s="76">
        <v>172.4</v>
      </c>
      <c r="O74" s="74">
        <v>7.46</v>
      </c>
    </row>
    <row r="75" spans="1:15" x14ac:dyDescent="0.3">
      <c r="A75" s="187" t="s">
        <v>253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</row>
    <row r="76" spans="1:15" x14ac:dyDescent="0.3">
      <c r="A76" s="78" t="s">
        <v>181</v>
      </c>
      <c r="B76" s="72" t="s">
        <v>34</v>
      </c>
      <c r="C76" s="73">
        <v>150</v>
      </c>
      <c r="D76" s="76">
        <v>0.6</v>
      </c>
      <c r="E76" s="76">
        <v>0.6</v>
      </c>
      <c r="F76" s="76">
        <v>14.7</v>
      </c>
      <c r="G76" s="76">
        <v>70.5</v>
      </c>
      <c r="H76" s="74">
        <v>0.05</v>
      </c>
      <c r="I76" s="73">
        <v>15</v>
      </c>
      <c r="J76" s="76">
        <v>7.5</v>
      </c>
      <c r="K76" s="76">
        <v>0.3</v>
      </c>
      <c r="L76" s="73">
        <v>24</v>
      </c>
      <c r="M76" s="76">
        <v>16.5</v>
      </c>
      <c r="N76" s="76">
        <v>13.5</v>
      </c>
      <c r="O76" s="76">
        <v>3.3</v>
      </c>
    </row>
    <row r="77" spans="1:15" x14ac:dyDescent="0.3">
      <c r="A77" s="78"/>
      <c r="B77" s="72" t="s">
        <v>170</v>
      </c>
      <c r="C77" s="73">
        <v>30</v>
      </c>
      <c r="D77" s="74">
        <v>2.37</v>
      </c>
      <c r="E77" s="74">
        <v>6.18</v>
      </c>
      <c r="F77" s="74">
        <v>11.96</v>
      </c>
      <c r="G77" s="76">
        <v>114.4</v>
      </c>
      <c r="H77" s="74">
        <v>0.05</v>
      </c>
      <c r="I77" s="74">
        <v>1.28</v>
      </c>
      <c r="J77" s="76">
        <v>60.1</v>
      </c>
      <c r="K77" s="74">
        <v>0.99</v>
      </c>
      <c r="L77" s="76">
        <v>32.9</v>
      </c>
      <c r="M77" s="76">
        <v>56.1</v>
      </c>
      <c r="N77" s="76">
        <v>32.700000000000003</v>
      </c>
      <c r="O77" s="74">
        <v>0.82</v>
      </c>
    </row>
    <row r="78" spans="1:15" x14ac:dyDescent="0.3">
      <c r="A78" s="186" t="s">
        <v>254</v>
      </c>
      <c r="B78" s="186"/>
      <c r="C78" s="79">
        <v>180</v>
      </c>
      <c r="D78" s="74">
        <v>2.97</v>
      </c>
      <c r="E78" s="74">
        <v>6.78</v>
      </c>
      <c r="F78" s="74">
        <v>26.66</v>
      </c>
      <c r="G78" s="76">
        <v>184.9</v>
      </c>
      <c r="H78" s="76">
        <v>0.1</v>
      </c>
      <c r="I78" s="74">
        <v>16.28</v>
      </c>
      <c r="J78" s="76">
        <v>67.599999999999994</v>
      </c>
      <c r="K78" s="74">
        <v>1.29</v>
      </c>
      <c r="L78" s="76">
        <v>56.9</v>
      </c>
      <c r="M78" s="76">
        <v>72.599999999999994</v>
      </c>
      <c r="N78" s="76">
        <v>46.2</v>
      </c>
      <c r="O78" s="74">
        <v>4.12</v>
      </c>
    </row>
    <row r="79" spans="1:15" x14ac:dyDescent="0.3">
      <c r="A79" s="187" t="s">
        <v>11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5" x14ac:dyDescent="0.3">
      <c r="A80" s="78" t="s">
        <v>201</v>
      </c>
      <c r="B80" s="72" t="s">
        <v>441</v>
      </c>
      <c r="C80" s="73">
        <v>100</v>
      </c>
      <c r="D80" s="74">
        <v>1.36</v>
      </c>
      <c r="E80" s="74">
        <v>4.17</v>
      </c>
      <c r="F80" s="74">
        <v>3.91</v>
      </c>
      <c r="G80" s="74">
        <v>59.38</v>
      </c>
      <c r="H80" s="74">
        <v>0.04</v>
      </c>
      <c r="I80" s="76">
        <v>30.6</v>
      </c>
      <c r="J80" s="74">
        <v>40.020000000000003</v>
      </c>
      <c r="K80" s="74">
        <v>2.02</v>
      </c>
      <c r="L80" s="74">
        <v>32.770000000000003</v>
      </c>
      <c r="M80" s="74">
        <v>30.15</v>
      </c>
      <c r="N80" s="74">
        <v>16.809999999999999</v>
      </c>
      <c r="O80" s="74">
        <v>0.67</v>
      </c>
    </row>
    <row r="81" spans="1:16" x14ac:dyDescent="0.3">
      <c r="A81" s="78" t="s">
        <v>417</v>
      </c>
      <c r="B81" s="72" t="s">
        <v>523</v>
      </c>
      <c r="C81" s="73">
        <v>280</v>
      </c>
      <c r="D81" s="74">
        <v>9.99</v>
      </c>
      <c r="E81" s="74">
        <v>5.81</v>
      </c>
      <c r="F81" s="76">
        <v>22.2</v>
      </c>
      <c r="G81" s="74">
        <v>181.35</v>
      </c>
      <c r="H81" s="74">
        <v>0.23</v>
      </c>
      <c r="I81" s="74">
        <v>27.17</v>
      </c>
      <c r="J81" s="74">
        <v>234.28</v>
      </c>
      <c r="K81" s="74">
        <v>2.04</v>
      </c>
      <c r="L81" s="74">
        <v>27.82</v>
      </c>
      <c r="M81" s="74">
        <v>155.94999999999999</v>
      </c>
      <c r="N81" s="74">
        <v>45.31</v>
      </c>
      <c r="O81" s="74">
        <v>1.52</v>
      </c>
    </row>
    <row r="82" spans="1:16" x14ac:dyDescent="0.3">
      <c r="A82" s="78" t="s">
        <v>418</v>
      </c>
      <c r="B82" s="72" t="s">
        <v>211</v>
      </c>
      <c r="C82" s="73">
        <v>280</v>
      </c>
      <c r="D82" s="74">
        <v>27.29</v>
      </c>
      <c r="E82" s="74">
        <v>14.93</v>
      </c>
      <c r="F82" s="74">
        <v>27.92</v>
      </c>
      <c r="G82" s="74">
        <v>351.09</v>
      </c>
      <c r="H82" s="74">
        <v>0.31</v>
      </c>
      <c r="I82" s="74">
        <v>54.15</v>
      </c>
      <c r="J82" s="74">
        <v>363.62</v>
      </c>
      <c r="K82" s="74">
        <v>2.08</v>
      </c>
      <c r="L82" s="76">
        <v>58.2</v>
      </c>
      <c r="M82" s="74">
        <v>323.58999999999997</v>
      </c>
      <c r="N82" s="74">
        <v>73.19</v>
      </c>
      <c r="O82" s="74">
        <v>2.77</v>
      </c>
    </row>
    <row r="83" spans="1:16" x14ac:dyDescent="0.3">
      <c r="A83" s="78" t="s">
        <v>241</v>
      </c>
      <c r="B83" s="72" t="s">
        <v>204</v>
      </c>
      <c r="C83" s="73">
        <v>200</v>
      </c>
      <c r="D83" s="76">
        <v>0.2</v>
      </c>
      <c r="E83" s="74">
        <v>0.08</v>
      </c>
      <c r="F83" s="74">
        <v>1.47</v>
      </c>
      <c r="G83" s="76">
        <v>8.8000000000000007</v>
      </c>
      <c r="H83" s="74">
        <v>0.01</v>
      </c>
      <c r="I83" s="73">
        <v>40</v>
      </c>
      <c r="J83" s="76">
        <v>3.4</v>
      </c>
      <c r="K83" s="74">
        <v>0.14000000000000001</v>
      </c>
      <c r="L83" s="76">
        <v>7.2</v>
      </c>
      <c r="M83" s="76">
        <v>6.6</v>
      </c>
      <c r="N83" s="76">
        <v>6.2</v>
      </c>
      <c r="O83" s="74">
        <v>0.26</v>
      </c>
    </row>
    <row r="84" spans="1:16" x14ac:dyDescent="0.3">
      <c r="A84" s="78"/>
      <c r="B84" s="72" t="s">
        <v>274</v>
      </c>
      <c r="C84" s="73">
        <v>80</v>
      </c>
      <c r="D84" s="74">
        <v>5.36</v>
      </c>
      <c r="E84" s="74">
        <v>0.96</v>
      </c>
      <c r="F84" s="74">
        <v>42.32</v>
      </c>
      <c r="G84" s="76">
        <v>199.2</v>
      </c>
      <c r="H84" s="75"/>
      <c r="I84" s="75"/>
      <c r="J84" s="75"/>
      <c r="K84" s="75"/>
      <c r="L84" s="75"/>
      <c r="M84" s="75"/>
      <c r="N84" s="75"/>
      <c r="O84" s="75"/>
    </row>
    <row r="85" spans="1:16" x14ac:dyDescent="0.3">
      <c r="A85" s="186" t="s">
        <v>35</v>
      </c>
      <c r="B85" s="186"/>
      <c r="C85" s="79">
        <v>940</v>
      </c>
      <c r="D85" s="74">
        <v>44.2</v>
      </c>
      <c r="E85" s="74">
        <v>25.95</v>
      </c>
      <c r="F85" s="74">
        <v>97.82</v>
      </c>
      <c r="G85" s="74">
        <v>799.82</v>
      </c>
      <c r="H85" s="74">
        <v>0.59</v>
      </c>
      <c r="I85" s="74">
        <v>151.91999999999999</v>
      </c>
      <c r="J85" s="74">
        <v>641.32000000000005</v>
      </c>
      <c r="K85" s="74">
        <v>6.28</v>
      </c>
      <c r="L85" s="74">
        <v>125.99</v>
      </c>
      <c r="M85" s="74">
        <v>516.29</v>
      </c>
      <c r="N85" s="74">
        <v>141.51</v>
      </c>
      <c r="O85" s="74">
        <v>5.22</v>
      </c>
    </row>
    <row r="86" spans="1:16" x14ac:dyDescent="0.3">
      <c r="A86" s="187" t="s">
        <v>255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6" x14ac:dyDescent="0.3">
      <c r="A87" s="81"/>
      <c r="B87" s="72" t="s">
        <v>185</v>
      </c>
      <c r="C87" s="73">
        <v>200</v>
      </c>
      <c r="D87" s="73">
        <v>6</v>
      </c>
      <c r="E87" s="73">
        <v>2</v>
      </c>
      <c r="F87" s="73">
        <v>8</v>
      </c>
      <c r="G87" s="73">
        <v>80</v>
      </c>
      <c r="H87" s="74">
        <v>0.08</v>
      </c>
      <c r="I87" s="76">
        <v>1.4</v>
      </c>
      <c r="J87" s="75"/>
      <c r="K87" s="75"/>
      <c r="L87" s="73">
        <v>240</v>
      </c>
      <c r="M87" s="73">
        <v>180</v>
      </c>
      <c r="N87" s="73">
        <v>28</v>
      </c>
      <c r="O87" s="76">
        <v>0.2</v>
      </c>
    </row>
    <row r="88" spans="1:16" x14ac:dyDescent="0.3">
      <c r="A88" s="78" t="s">
        <v>181</v>
      </c>
      <c r="B88" s="72" t="s">
        <v>34</v>
      </c>
      <c r="C88" s="73">
        <v>150</v>
      </c>
      <c r="D88" s="76">
        <v>0.6</v>
      </c>
      <c r="E88" s="76">
        <v>0.6</v>
      </c>
      <c r="F88" s="76">
        <v>14.7</v>
      </c>
      <c r="G88" s="76">
        <v>70.5</v>
      </c>
      <c r="H88" s="74">
        <v>0.05</v>
      </c>
      <c r="I88" s="73">
        <v>15</v>
      </c>
      <c r="J88" s="76">
        <v>7.5</v>
      </c>
      <c r="K88" s="76">
        <v>0.3</v>
      </c>
      <c r="L88" s="73">
        <v>24</v>
      </c>
      <c r="M88" s="76">
        <v>16.5</v>
      </c>
      <c r="N88" s="76">
        <v>13.5</v>
      </c>
      <c r="O88" s="76">
        <v>3.3</v>
      </c>
    </row>
    <row r="89" spans="1:16" x14ac:dyDescent="0.3">
      <c r="A89" s="186" t="s">
        <v>256</v>
      </c>
      <c r="B89" s="186"/>
      <c r="C89" s="79">
        <v>350</v>
      </c>
      <c r="D89" s="74">
        <v>6.6</v>
      </c>
      <c r="E89" s="74">
        <v>2.6</v>
      </c>
      <c r="F89" s="74">
        <v>22.7</v>
      </c>
      <c r="G89" s="76">
        <v>150.5</v>
      </c>
      <c r="H89" s="74">
        <v>0.13</v>
      </c>
      <c r="I89" s="76">
        <v>16.399999999999999</v>
      </c>
      <c r="J89" s="76">
        <v>7.5</v>
      </c>
      <c r="K89" s="76">
        <v>0.3</v>
      </c>
      <c r="L89" s="73">
        <v>264</v>
      </c>
      <c r="M89" s="76">
        <v>196.5</v>
      </c>
      <c r="N89" s="76">
        <v>41.5</v>
      </c>
      <c r="O89" s="76">
        <v>3.5</v>
      </c>
    </row>
    <row r="90" spans="1:16" x14ac:dyDescent="0.3">
      <c r="A90" s="186" t="s">
        <v>36</v>
      </c>
      <c r="B90" s="186"/>
      <c r="C90" s="86">
        <v>2100</v>
      </c>
      <c r="D90" s="74">
        <v>86.98</v>
      </c>
      <c r="E90" s="74">
        <v>52.19</v>
      </c>
      <c r="F90" s="74">
        <v>222.94</v>
      </c>
      <c r="G90" s="74">
        <v>1723.15</v>
      </c>
      <c r="H90" s="74">
        <v>1.83</v>
      </c>
      <c r="I90" s="74">
        <v>390.43</v>
      </c>
      <c r="J90" s="74">
        <v>1057.6600000000001</v>
      </c>
      <c r="K90" s="74">
        <v>10.91</v>
      </c>
      <c r="L90" s="74">
        <v>601.24</v>
      </c>
      <c r="M90" s="74">
        <v>1262.02</v>
      </c>
      <c r="N90" s="74">
        <v>401.61</v>
      </c>
      <c r="O90" s="76">
        <v>20.3</v>
      </c>
    </row>
    <row r="91" spans="1:16" s="53" customFormat="1" x14ac:dyDescent="0.3">
      <c r="A91" s="59" t="s">
        <v>12</v>
      </c>
      <c r="B91" s="60" t="s">
        <v>40</v>
      </c>
      <c r="C91" s="56"/>
      <c r="D91" s="56"/>
      <c r="E91" s="56"/>
      <c r="F91" s="56"/>
      <c r="G91" s="56"/>
      <c r="H91" s="57"/>
      <c r="I91" s="57"/>
      <c r="J91" s="56"/>
      <c r="K91" s="56"/>
      <c r="L91" s="56"/>
      <c r="M91" s="56"/>
      <c r="N91" s="56"/>
      <c r="O91" s="56"/>
      <c r="P91" s="52"/>
    </row>
    <row r="92" spans="1:16" s="53" customFormat="1" x14ac:dyDescent="0.3">
      <c r="A92" s="59" t="s">
        <v>14</v>
      </c>
      <c r="B92" s="60">
        <v>1</v>
      </c>
      <c r="C92" s="56"/>
      <c r="D92" s="56"/>
      <c r="E92" s="56"/>
      <c r="F92" s="56"/>
      <c r="G92" s="56"/>
      <c r="H92" s="57"/>
      <c r="I92" s="57"/>
      <c r="J92" s="56"/>
      <c r="K92" s="56"/>
      <c r="L92" s="56"/>
      <c r="M92" s="56"/>
      <c r="N92" s="56"/>
      <c r="O92" s="56"/>
      <c r="P92" s="52"/>
    </row>
    <row r="93" spans="1:16" x14ac:dyDescent="0.3">
      <c r="A93" s="189" t="s">
        <v>15</v>
      </c>
      <c r="B93" s="189" t="s">
        <v>16</v>
      </c>
      <c r="C93" s="189" t="s">
        <v>17</v>
      </c>
      <c r="D93" s="188" t="s">
        <v>18</v>
      </c>
      <c r="E93" s="188"/>
      <c r="F93" s="188"/>
      <c r="G93" s="189" t="s">
        <v>19</v>
      </c>
      <c r="H93" s="188" t="s">
        <v>20</v>
      </c>
      <c r="I93" s="188"/>
      <c r="J93" s="188"/>
      <c r="K93" s="188"/>
      <c r="L93" s="188" t="s">
        <v>21</v>
      </c>
      <c r="M93" s="188"/>
      <c r="N93" s="188"/>
      <c r="O93" s="188"/>
    </row>
    <row r="94" spans="1:16" x14ac:dyDescent="0.3">
      <c r="A94" s="190"/>
      <c r="B94" s="191"/>
      <c r="C94" s="190"/>
      <c r="D94" s="69" t="s">
        <v>22</v>
      </c>
      <c r="E94" s="69" t="s">
        <v>23</v>
      </c>
      <c r="F94" s="69" t="s">
        <v>24</v>
      </c>
      <c r="G94" s="190"/>
      <c r="H94" s="69" t="s">
        <v>25</v>
      </c>
      <c r="I94" s="69" t="s">
        <v>26</v>
      </c>
      <c r="J94" s="69" t="s">
        <v>27</v>
      </c>
      <c r="K94" s="69" t="s">
        <v>28</v>
      </c>
      <c r="L94" s="69" t="s">
        <v>29</v>
      </c>
      <c r="M94" s="69" t="s">
        <v>30</v>
      </c>
      <c r="N94" s="69" t="s">
        <v>31</v>
      </c>
      <c r="O94" s="69" t="s">
        <v>32</v>
      </c>
    </row>
    <row r="95" spans="1:16" x14ac:dyDescent="0.3">
      <c r="A95" s="70">
        <v>1</v>
      </c>
      <c r="B95" s="70">
        <v>2</v>
      </c>
      <c r="C95" s="70">
        <v>3</v>
      </c>
      <c r="D95" s="70">
        <v>4</v>
      </c>
      <c r="E95" s="70">
        <v>5</v>
      </c>
      <c r="F95" s="70">
        <v>6</v>
      </c>
      <c r="G95" s="70">
        <v>7</v>
      </c>
      <c r="H95" s="70">
        <v>8</v>
      </c>
      <c r="I95" s="70">
        <v>9</v>
      </c>
      <c r="J95" s="70">
        <v>10</v>
      </c>
      <c r="K95" s="70">
        <v>11</v>
      </c>
      <c r="L95" s="70">
        <v>12</v>
      </c>
      <c r="M95" s="70">
        <v>13</v>
      </c>
      <c r="N95" s="70">
        <v>14</v>
      </c>
      <c r="O95" s="70">
        <v>15</v>
      </c>
    </row>
    <row r="96" spans="1:16" x14ac:dyDescent="0.3">
      <c r="A96" s="187" t="s">
        <v>33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x14ac:dyDescent="0.3">
      <c r="A97" s="71" t="s">
        <v>188</v>
      </c>
      <c r="B97" s="72" t="s">
        <v>39</v>
      </c>
      <c r="C97" s="80">
        <v>10</v>
      </c>
      <c r="D97" s="82">
        <v>0.08</v>
      </c>
      <c r="E97" s="82">
        <v>7.25</v>
      </c>
      <c r="F97" s="82">
        <v>0.13</v>
      </c>
      <c r="G97" s="83">
        <v>66.099999999999994</v>
      </c>
      <c r="H97" s="84"/>
      <c r="I97" s="84"/>
      <c r="J97" s="80">
        <v>45</v>
      </c>
      <c r="K97" s="83">
        <v>0.1</v>
      </c>
      <c r="L97" s="83">
        <v>2.4</v>
      </c>
      <c r="M97" s="80">
        <v>3</v>
      </c>
      <c r="N97" s="82">
        <v>0.05</v>
      </c>
      <c r="O97" s="82">
        <v>0.03</v>
      </c>
    </row>
    <row r="98" spans="1:15" ht="33" x14ac:dyDescent="0.3">
      <c r="A98" s="78" t="s">
        <v>238</v>
      </c>
      <c r="B98" s="72" t="s">
        <v>524</v>
      </c>
      <c r="C98" s="80">
        <v>190</v>
      </c>
      <c r="D98" s="74">
        <v>26.46</v>
      </c>
      <c r="E98" s="74">
        <v>7.67</v>
      </c>
      <c r="F98" s="74">
        <v>24.630000000000003</v>
      </c>
      <c r="G98" s="74">
        <v>279.91000000000003</v>
      </c>
      <c r="H98" s="74">
        <v>0.13</v>
      </c>
      <c r="I98" s="74">
        <v>9.56</v>
      </c>
      <c r="J98" s="74">
        <v>41.46</v>
      </c>
      <c r="K98" s="74">
        <v>0.3</v>
      </c>
      <c r="L98" s="74">
        <v>217.39999999999998</v>
      </c>
      <c r="M98" s="74">
        <v>328.2</v>
      </c>
      <c r="N98" s="74">
        <v>61.32</v>
      </c>
      <c r="O98" s="74">
        <v>1.4100000000000001</v>
      </c>
    </row>
    <row r="99" spans="1:15" x14ac:dyDescent="0.3">
      <c r="A99" s="78"/>
      <c r="B99" s="72" t="s">
        <v>461</v>
      </c>
      <c r="C99" s="73">
        <v>90</v>
      </c>
      <c r="D99" s="74">
        <v>2.52</v>
      </c>
      <c r="E99" s="74">
        <v>1.44</v>
      </c>
      <c r="F99" s="76">
        <v>12.6</v>
      </c>
      <c r="G99" s="74">
        <v>80.25</v>
      </c>
      <c r="H99" s="74">
        <v>0.03</v>
      </c>
      <c r="I99" s="74">
        <v>0.45</v>
      </c>
      <c r="J99" s="73">
        <v>9</v>
      </c>
      <c r="K99" s="75"/>
      <c r="L99" s="73">
        <v>216</v>
      </c>
      <c r="M99" s="76">
        <v>77.400000000000006</v>
      </c>
      <c r="N99" s="76">
        <v>11.7</v>
      </c>
      <c r="O99" s="74">
        <v>0.09</v>
      </c>
    </row>
    <row r="100" spans="1:15" x14ac:dyDescent="0.3">
      <c r="A100" s="78" t="s">
        <v>239</v>
      </c>
      <c r="B100" s="72" t="s">
        <v>198</v>
      </c>
      <c r="C100" s="73">
        <v>200</v>
      </c>
      <c r="D100" s="74">
        <v>1.88</v>
      </c>
      <c r="E100" s="74">
        <v>0.86</v>
      </c>
      <c r="F100" s="74">
        <v>4.3600000000000003</v>
      </c>
      <c r="G100" s="74">
        <v>33.119999999999997</v>
      </c>
      <c r="H100" s="74">
        <v>0.02</v>
      </c>
      <c r="I100" s="74">
        <v>0.83</v>
      </c>
      <c r="J100" s="76">
        <v>6.1</v>
      </c>
      <c r="K100" s="75"/>
      <c r="L100" s="74">
        <v>72.150000000000006</v>
      </c>
      <c r="M100" s="74">
        <v>58.64</v>
      </c>
      <c r="N100" s="74">
        <v>12.24</v>
      </c>
      <c r="O100" s="74">
        <v>0.88</v>
      </c>
    </row>
    <row r="101" spans="1:15" x14ac:dyDescent="0.3">
      <c r="A101" s="78"/>
      <c r="B101" s="72" t="s">
        <v>274</v>
      </c>
      <c r="C101" s="73">
        <v>60</v>
      </c>
      <c r="D101" s="74">
        <v>4.0199999999999996</v>
      </c>
      <c r="E101" s="74">
        <v>0.72</v>
      </c>
      <c r="F101" s="74">
        <v>31.74</v>
      </c>
      <c r="G101" s="76">
        <v>149.4</v>
      </c>
      <c r="H101" s="75"/>
      <c r="I101" s="75"/>
      <c r="J101" s="75"/>
      <c r="K101" s="75"/>
      <c r="L101" s="75"/>
      <c r="M101" s="75"/>
      <c r="N101" s="75"/>
      <c r="O101" s="75"/>
    </row>
    <row r="102" spans="1:15" x14ac:dyDescent="0.3">
      <c r="A102" s="186" t="s">
        <v>166</v>
      </c>
      <c r="B102" s="186"/>
      <c r="C102" s="79">
        <v>550</v>
      </c>
      <c r="D102" s="74">
        <v>34.96</v>
      </c>
      <c r="E102" s="74">
        <v>17.940000000000001</v>
      </c>
      <c r="F102" s="74">
        <v>73.459999999999994</v>
      </c>
      <c r="G102" s="74">
        <v>608.78</v>
      </c>
      <c r="H102" s="74">
        <v>0.18</v>
      </c>
      <c r="I102" s="74">
        <v>10.84</v>
      </c>
      <c r="J102" s="74">
        <v>101.56</v>
      </c>
      <c r="K102" s="76">
        <v>0.4</v>
      </c>
      <c r="L102" s="74">
        <v>507.95</v>
      </c>
      <c r="M102" s="74">
        <v>467.24</v>
      </c>
      <c r="N102" s="74">
        <v>85.31</v>
      </c>
      <c r="O102" s="74">
        <v>2.41</v>
      </c>
    </row>
    <row r="103" spans="1:15" x14ac:dyDescent="0.3">
      <c r="A103" s="187" t="s">
        <v>253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x14ac:dyDescent="0.3">
      <c r="A104" s="78" t="s">
        <v>181</v>
      </c>
      <c r="B104" s="72" t="s">
        <v>34</v>
      </c>
      <c r="C104" s="73">
        <v>150</v>
      </c>
      <c r="D104" s="76">
        <v>0.6</v>
      </c>
      <c r="E104" s="76">
        <v>0.6</v>
      </c>
      <c r="F104" s="76">
        <v>14.7</v>
      </c>
      <c r="G104" s="76">
        <v>70.5</v>
      </c>
      <c r="H104" s="74">
        <v>0.05</v>
      </c>
      <c r="I104" s="73">
        <v>15</v>
      </c>
      <c r="J104" s="76">
        <v>7.5</v>
      </c>
      <c r="K104" s="76">
        <v>0.3</v>
      </c>
      <c r="L104" s="73">
        <v>24</v>
      </c>
      <c r="M104" s="76">
        <v>16.5</v>
      </c>
      <c r="N104" s="76">
        <v>13.5</v>
      </c>
      <c r="O104" s="76">
        <v>3.3</v>
      </c>
    </row>
    <row r="105" spans="1:15" x14ac:dyDescent="0.3">
      <c r="A105" s="78"/>
      <c r="B105" s="72" t="s">
        <v>170</v>
      </c>
      <c r="C105" s="73">
        <v>30</v>
      </c>
      <c r="D105" s="74">
        <v>2.37</v>
      </c>
      <c r="E105" s="74">
        <v>6.18</v>
      </c>
      <c r="F105" s="74">
        <v>11.96</v>
      </c>
      <c r="G105" s="76">
        <v>114.4</v>
      </c>
      <c r="H105" s="74">
        <v>0.05</v>
      </c>
      <c r="I105" s="74">
        <v>1.28</v>
      </c>
      <c r="J105" s="76">
        <v>60.1</v>
      </c>
      <c r="K105" s="74">
        <v>0.99</v>
      </c>
      <c r="L105" s="76">
        <v>32.9</v>
      </c>
      <c r="M105" s="76">
        <v>56.1</v>
      </c>
      <c r="N105" s="76">
        <v>32.700000000000003</v>
      </c>
      <c r="O105" s="74">
        <v>0.82</v>
      </c>
    </row>
    <row r="106" spans="1:15" x14ac:dyDescent="0.3">
      <c r="A106" s="186" t="s">
        <v>254</v>
      </c>
      <c r="B106" s="186"/>
      <c r="C106" s="79">
        <v>180</v>
      </c>
      <c r="D106" s="74">
        <v>2.97</v>
      </c>
      <c r="E106" s="74">
        <v>6.78</v>
      </c>
      <c r="F106" s="74">
        <v>26.66</v>
      </c>
      <c r="G106" s="76">
        <v>184.9</v>
      </c>
      <c r="H106" s="76">
        <v>0.1</v>
      </c>
      <c r="I106" s="74">
        <v>16.28</v>
      </c>
      <c r="J106" s="76">
        <v>67.599999999999994</v>
      </c>
      <c r="K106" s="74">
        <v>1.29</v>
      </c>
      <c r="L106" s="76">
        <v>56.9</v>
      </c>
      <c r="M106" s="76">
        <v>72.599999999999994</v>
      </c>
      <c r="N106" s="76">
        <v>46.2</v>
      </c>
      <c r="O106" s="74">
        <v>4.12</v>
      </c>
    </row>
    <row r="107" spans="1:15" x14ac:dyDescent="0.3">
      <c r="A107" s="187" t="s">
        <v>11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x14ac:dyDescent="0.3">
      <c r="A108" s="78" t="s">
        <v>183</v>
      </c>
      <c r="B108" s="72" t="s">
        <v>174</v>
      </c>
      <c r="C108" s="73">
        <v>100</v>
      </c>
      <c r="D108" s="74">
        <v>1.01</v>
      </c>
      <c r="E108" s="74">
        <v>6.15</v>
      </c>
      <c r="F108" s="74">
        <v>3.82</v>
      </c>
      <c r="G108" s="74">
        <v>75.97</v>
      </c>
      <c r="H108" s="74">
        <v>0.05</v>
      </c>
      <c r="I108" s="73">
        <v>17</v>
      </c>
      <c r="J108" s="74">
        <v>67.540000000000006</v>
      </c>
      <c r="K108" s="74">
        <v>3.04</v>
      </c>
      <c r="L108" s="74">
        <v>18.14</v>
      </c>
      <c r="M108" s="74">
        <v>31.47</v>
      </c>
      <c r="N108" s="74">
        <v>16.670000000000002</v>
      </c>
      <c r="O108" s="74">
        <v>0.73</v>
      </c>
    </row>
    <row r="109" spans="1:15" ht="33" x14ac:dyDescent="0.3">
      <c r="A109" s="78" t="s">
        <v>248</v>
      </c>
      <c r="B109" s="72" t="s">
        <v>442</v>
      </c>
      <c r="C109" s="73">
        <v>250</v>
      </c>
      <c r="D109" s="74">
        <v>6.18</v>
      </c>
      <c r="E109" s="74">
        <v>8.6300000000000008</v>
      </c>
      <c r="F109" s="74">
        <v>16.190000000000001</v>
      </c>
      <c r="G109" s="76">
        <v>167.5</v>
      </c>
      <c r="H109" s="74">
        <v>0.28999999999999998</v>
      </c>
      <c r="I109" s="74">
        <v>12.88</v>
      </c>
      <c r="J109" s="74">
        <v>209.45</v>
      </c>
      <c r="K109" s="74">
        <v>2.4500000000000002</v>
      </c>
      <c r="L109" s="74">
        <v>17.059999999999999</v>
      </c>
      <c r="M109" s="74">
        <v>103.73</v>
      </c>
      <c r="N109" s="74">
        <v>41.53</v>
      </c>
      <c r="O109" s="74">
        <v>1.57</v>
      </c>
    </row>
    <row r="110" spans="1:15" x14ac:dyDescent="0.3">
      <c r="A110" s="78" t="s">
        <v>249</v>
      </c>
      <c r="B110" s="72" t="s">
        <v>443</v>
      </c>
      <c r="C110" s="73">
        <v>100</v>
      </c>
      <c r="D110" s="74">
        <v>22.51</v>
      </c>
      <c r="E110" s="74">
        <v>6.75</v>
      </c>
      <c r="F110" s="74">
        <v>5.19</v>
      </c>
      <c r="G110" s="74">
        <v>171.67</v>
      </c>
      <c r="H110" s="74">
        <v>0.18</v>
      </c>
      <c r="I110" s="74">
        <v>0.68</v>
      </c>
      <c r="J110" s="76">
        <v>13.5</v>
      </c>
      <c r="K110" s="74">
        <v>2.61</v>
      </c>
      <c r="L110" s="74">
        <v>59.58</v>
      </c>
      <c r="M110" s="74">
        <v>352.33</v>
      </c>
      <c r="N110" s="74">
        <v>83.12</v>
      </c>
      <c r="O110" s="74">
        <v>1.38</v>
      </c>
    </row>
    <row r="111" spans="1:15" x14ac:dyDescent="0.3">
      <c r="A111" s="77" t="s">
        <v>243</v>
      </c>
      <c r="B111" s="72" t="s">
        <v>208</v>
      </c>
      <c r="C111" s="73">
        <v>180</v>
      </c>
      <c r="D111" s="74">
        <v>3.57</v>
      </c>
      <c r="E111" s="74">
        <v>3.45</v>
      </c>
      <c r="F111" s="74">
        <v>27.11</v>
      </c>
      <c r="G111" s="74">
        <v>154.47</v>
      </c>
      <c r="H111" s="76">
        <v>0.2</v>
      </c>
      <c r="I111" s="74">
        <v>32.64</v>
      </c>
      <c r="J111" s="74">
        <v>169.91</v>
      </c>
      <c r="K111" s="74">
        <v>1.1100000000000001</v>
      </c>
      <c r="L111" s="74">
        <v>29.01</v>
      </c>
      <c r="M111" s="76">
        <v>105.4</v>
      </c>
      <c r="N111" s="74">
        <v>41.16</v>
      </c>
      <c r="O111" s="74">
        <v>1.55</v>
      </c>
    </row>
    <row r="112" spans="1:15" x14ac:dyDescent="0.3">
      <c r="A112" s="71" t="s">
        <v>241</v>
      </c>
      <c r="B112" s="72" t="s">
        <v>173</v>
      </c>
      <c r="C112" s="73">
        <v>200</v>
      </c>
      <c r="D112" s="74">
        <v>0.16</v>
      </c>
      <c r="E112" s="74">
        <v>0.04</v>
      </c>
      <c r="F112" s="74">
        <v>3.72</v>
      </c>
      <c r="G112" s="76">
        <v>16.8</v>
      </c>
      <c r="H112" s="74">
        <v>0.01</v>
      </c>
      <c r="I112" s="73">
        <v>3</v>
      </c>
      <c r="J112" s="75"/>
      <c r="K112" s="74">
        <v>0.06</v>
      </c>
      <c r="L112" s="76">
        <v>7.4</v>
      </c>
      <c r="M112" s="73">
        <v>6</v>
      </c>
      <c r="N112" s="76">
        <v>5.2</v>
      </c>
      <c r="O112" s="76">
        <v>0.1</v>
      </c>
    </row>
    <row r="113" spans="1:16" x14ac:dyDescent="0.3">
      <c r="A113" s="78"/>
      <c r="B113" s="72" t="s">
        <v>274</v>
      </c>
      <c r="C113" s="73">
        <v>80</v>
      </c>
      <c r="D113" s="74">
        <v>5.36</v>
      </c>
      <c r="E113" s="74">
        <v>0.96</v>
      </c>
      <c r="F113" s="74">
        <v>42.32</v>
      </c>
      <c r="G113" s="76">
        <v>199.2</v>
      </c>
      <c r="H113" s="75"/>
      <c r="I113" s="75"/>
      <c r="J113" s="75"/>
      <c r="K113" s="75"/>
      <c r="L113" s="75"/>
      <c r="M113" s="75"/>
      <c r="N113" s="75"/>
      <c r="O113" s="75"/>
    </row>
    <row r="114" spans="1:16" x14ac:dyDescent="0.3">
      <c r="A114" s="186" t="s">
        <v>35</v>
      </c>
      <c r="B114" s="186"/>
      <c r="C114" s="79">
        <v>910</v>
      </c>
      <c r="D114" s="74">
        <v>38.79</v>
      </c>
      <c r="E114" s="74">
        <v>25.98</v>
      </c>
      <c r="F114" s="74">
        <v>98.35</v>
      </c>
      <c r="G114" s="74">
        <v>785.61</v>
      </c>
      <c r="H114" s="74">
        <v>0.73</v>
      </c>
      <c r="I114" s="76">
        <v>66.2</v>
      </c>
      <c r="J114" s="76">
        <v>460.4</v>
      </c>
      <c r="K114" s="74">
        <v>9.27</v>
      </c>
      <c r="L114" s="74">
        <v>131.19</v>
      </c>
      <c r="M114" s="74">
        <v>598.92999999999995</v>
      </c>
      <c r="N114" s="74">
        <v>187.68</v>
      </c>
      <c r="O114" s="74">
        <v>5.33</v>
      </c>
    </row>
    <row r="115" spans="1:16" x14ac:dyDescent="0.3">
      <c r="A115" s="187" t="s">
        <v>255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</row>
    <row r="116" spans="1:16" x14ac:dyDescent="0.3">
      <c r="A116" s="81"/>
      <c r="B116" s="72" t="s">
        <v>185</v>
      </c>
      <c r="C116" s="73">
        <v>200</v>
      </c>
      <c r="D116" s="73">
        <v>6</v>
      </c>
      <c r="E116" s="73">
        <v>2</v>
      </c>
      <c r="F116" s="73">
        <v>8</v>
      </c>
      <c r="G116" s="73">
        <v>80</v>
      </c>
      <c r="H116" s="74">
        <v>0.08</v>
      </c>
      <c r="I116" s="76">
        <v>1.4</v>
      </c>
      <c r="J116" s="75"/>
      <c r="K116" s="75"/>
      <c r="L116" s="73">
        <v>240</v>
      </c>
      <c r="M116" s="73">
        <v>180</v>
      </c>
      <c r="N116" s="73">
        <v>28</v>
      </c>
      <c r="O116" s="76">
        <v>0.2</v>
      </c>
    </row>
    <row r="117" spans="1:16" x14ac:dyDescent="0.3">
      <c r="A117" s="78" t="s">
        <v>181</v>
      </c>
      <c r="B117" s="72" t="s">
        <v>34</v>
      </c>
      <c r="C117" s="73">
        <v>150</v>
      </c>
      <c r="D117" s="76">
        <v>0.6</v>
      </c>
      <c r="E117" s="76">
        <v>0.6</v>
      </c>
      <c r="F117" s="76">
        <v>14.7</v>
      </c>
      <c r="G117" s="76">
        <v>70.5</v>
      </c>
      <c r="H117" s="74">
        <v>0.05</v>
      </c>
      <c r="I117" s="73">
        <v>15</v>
      </c>
      <c r="J117" s="76">
        <v>7.5</v>
      </c>
      <c r="K117" s="76">
        <v>0.3</v>
      </c>
      <c r="L117" s="73">
        <v>24</v>
      </c>
      <c r="M117" s="76">
        <v>16.5</v>
      </c>
      <c r="N117" s="76">
        <v>13.5</v>
      </c>
      <c r="O117" s="76">
        <v>3.3</v>
      </c>
    </row>
    <row r="118" spans="1:16" x14ac:dyDescent="0.3">
      <c r="A118" s="186" t="s">
        <v>256</v>
      </c>
      <c r="B118" s="186"/>
      <c r="C118" s="79">
        <v>350</v>
      </c>
      <c r="D118" s="74">
        <v>6.6</v>
      </c>
      <c r="E118" s="74">
        <v>2.6</v>
      </c>
      <c r="F118" s="74">
        <v>22.7</v>
      </c>
      <c r="G118" s="76">
        <v>150.5</v>
      </c>
      <c r="H118" s="74">
        <v>0.13</v>
      </c>
      <c r="I118" s="76">
        <v>16.399999999999999</v>
      </c>
      <c r="J118" s="76">
        <v>7.5</v>
      </c>
      <c r="K118" s="76">
        <v>0.3</v>
      </c>
      <c r="L118" s="73">
        <v>264</v>
      </c>
      <c r="M118" s="76">
        <v>196.5</v>
      </c>
      <c r="N118" s="76">
        <v>41.5</v>
      </c>
      <c r="O118" s="76">
        <v>3.5</v>
      </c>
    </row>
    <row r="119" spans="1:16" x14ac:dyDescent="0.3">
      <c r="A119" s="186" t="s">
        <v>36</v>
      </c>
      <c r="B119" s="186"/>
      <c r="C119" s="86">
        <v>1990</v>
      </c>
      <c r="D119" s="74">
        <v>83.32</v>
      </c>
      <c r="E119" s="74">
        <v>53.3</v>
      </c>
      <c r="F119" s="74">
        <v>221.17</v>
      </c>
      <c r="G119" s="74">
        <v>1729.79</v>
      </c>
      <c r="H119" s="74">
        <v>1.1399999999999999</v>
      </c>
      <c r="I119" s="74">
        <v>109.72</v>
      </c>
      <c r="J119" s="74">
        <v>637.05999999999995</v>
      </c>
      <c r="K119" s="74">
        <v>11.26</v>
      </c>
      <c r="L119" s="74">
        <v>960.04</v>
      </c>
      <c r="M119" s="74">
        <v>1335.27</v>
      </c>
      <c r="N119" s="74">
        <v>360.69</v>
      </c>
      <c r="O119" s="74">
        <v>15.36</v>
      </c>
    </row>
    <row r="120" spans="1:16" s="53" customFormat="1" x14ac:dyDescent="0.3">
      <c r="A120" s="59" t="s">
        <v>12</v>
      </c>
      <c r="B120" s="60" t="s">
        <v>41</v>
      </c>
      <c r="C120" s="56"/>
      <c r="D120" s="56"/>
      <c r="E120" s="56"/>
      <c r="F120" s="56"/>
      <c r="G120" s="56"/>
      <c r="H120" s="57"/>
      <c r="I120" s="57"/>
      <c r="J120" s="56"/>
      <c r="K120" s="56"/>
      <c r="L120" s="56"/>
      <c r="M120" s="56"/>
      <c r="N120" s="56"/>
      <c r="O120" s="56"/>
      <c r="P120" s="52"/>
    </row>
    <row r="121" spans="1:16" s="53" customFormat="1" x14ac:dyDescent="0.3">
      <c r="A121" s="59" t="s">
        <v>14</v>
      </c>
      <c r="B121" s="60">
        <v>1</v>
      </c>
      <c r="C121" s="56"/>
      <c r="D121" s="56"/>
      <c r="E121" s="56"/>
      <c r="F121" s="56"/>
      <c r="G121" s="56"/>
      <c r="H121" s="57"/>
      <c r="I121" s="57"/>
      <c r="J121" s="56"/>
      <c r="K121" s="56"/>
      <c r="L121" s="56"/>
      <c r="M121" s="56"/>
      <c r="N121" s="56"/>
      <c r="O121" s="56"/>
      <c r="P121" s="52"/>
    </row>
    <row r="122" spans="1:16" x14ac:dyDescent="0.3">
      <c r="A122" s="189" t="s">
        <v>15</v>
      </c>
      <c r="B122" s="189" t="s">
        <v>16</v>
      </c>
      <c r="C122" s="189" t="s">
        <v>17</v>
      </c>
      <c r="D122" s="188" t="s">
        <v>18</v>
      </c>
      <c r="E122" s="188"/>
      <c r="F122" s="188"/>
      <c r="G122" s="189" t="s">
        <v>19</v>
      </c>
      <c r="H122" s="188" t="s">
        <v>20</v>
      </c>
      <c r="I122" s="188"/>
      <c r="J122" s="188"/>
      <c r="K122" s="188"/>
      <c r="L122" s="188" t="s">
        <v>21</v>
      </c>
      <c r="M122" s="188"/>
      <c r="N122" s="188"/>
      <c r="O122" s="188"/>
    </row>
    <row r="123" spans="1:16" x14ac:dyDescent="0.3">
      <c r="A123" s="190"/>
      <c r="B123" s="191"/>
      <c r="C123" s="190"/>
      <c r="D123" s="69" t="s">
        <v>22</v>
      </c>
      <c r="E123" s="69" t="s">
        <v>23</v>
      </c>
      <c r="F123" s="69" t="s">
        <v>24</v>
      </c>
      <c r="G123" s="190"/>
      <c r="H123" s="69" t="s">
        <v>25</v>
      </c>
      <c r="I123" s="69" t="s">
        <v>26</v>
      </c>
      <c r="J123" s="69" t="s">
        <v>27</v>
      </c>
      <c r="K123" s="69" t="s">
        <v>28</v>
      </c>
      <c r="L123" s="69" t="s">
        <v>29</v>
      </c>
      <c r="M123" s="69" t="s">
        <v>30</v>
      </c>
      <c r="N123" s="69" t="s">
        <v>31</v>
      </c>
      <c r="O123" s="69" t="s">
        <v>32</v>
      </c>
    </row>
    <row r="124" spans="1:16" x14ac:dyDescent="0.3">
      <c r="A124" s="70">
        <v>1</v>
      </c>
      <c r="B124" s="70">
        <v>2</v>
      </c>
      <c r="C124" s="70">
        <v>3</v>
      </c>
      <c r="D124" s="70">
        <v>4</v>
      </c>
      <c r="E124" s="70">
        <v>5</v>
      </c>
      <c r="F124" s="70">
        <v>6</v>
      </c>
      <c r="G124" s="70">
        <v>7</v>
      </c>
      <c r="H124" s="70">
        <v>8</v>
      </c>
      <c r="I124" s="70">
        <v>9</v>
      </c>
      <c r="J124" s="70">
        <v>10</v>
      </c>
      <c r="K124" s="70">
        <v>11</v>
      </c>
      <c r="L124" s="70">
        <v>12</v>
      </c>
      <c r="M124" s="70">
        <v>13</v>
      </c>
      <c r="N124" s="70">
        <v>14</v>
      </c>
      <c r="O124" s="70">
        <v>15</v>
      </c>
    </row>
    <row r="125" spans="1:16" x14ac:dyDescent="0.3">
      <c r="A125" s="187" t="s">
        <v>33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</row>
    <row r="126" spans="1:16" x14ac:dyDescent="0.3">
      <c r="A126" s="71" t="s">
        <v>189</v>
      </c>
      <c r="B126" s="72" t="s">
        <v>190</v>
      </c>
      <c r="C126" s="73">
        <v>15</v>
      </c>
      <c r="D126" s="74">
        <v>3.48</v>
      </c>
      <c r="E126" s="74">
        <v>4.43</v>
      </c>
      <c r="F126" s="75"/>
      <c r="G126" s="76">
        <v>54.6</v>
      </c>
      <c r="H126" s="74">
        <v>0.01</v>
      </c>
      <c r="I126" s="74">
        <v>0.11</v>
      </c>
      <c r="J126" s="76">
        <v>43.2</v>
      </c>
      <c r="K126" s="74">
        <v>0.08</v>
      </c>
      <c r="L126" s="73">
        <v>132</v>
      </c>
      <c r="M126" s="73">
        <v>75</v>
      </c>
      <c r="N126" s="74">
        <v>5.25</v>
      </c>
      <c r="O126" s="74">
        <v>0.15</v>
      </c>
    </row>
    <row r="127" spans="1:16" ht="33" x14ac:dyDescent="0.3">
      <c r="A127" s="77" t="s">
        <v>234</v>
      </c>
      <c r="B127" s="72" t="s">
        <v>434</v>
      </c>
      <c r="C127" s="73">
        <v>250</v>
      </c>
      <c r="D127" s="76">
        <v>10.199999999999999</v>
      </c>
      <c r="E127" s="74">
        <v>8.01</v>
      </c>
      <c r="F127" s="76">
        <v>39.299999999999997</v>
      </c>
      <c r="G127" s="74">
        <v>270.42</v>
      </c>
      <c r="H127" s="74">
        <v>0.28000000000000003</v>
      </c>
      <c r="I127" s="74">
        <v>1.74</v>
      </c>
      <c r="J127" s="76">
        <v>31.4</v>
      </c>
      <c r="K127" s="74">
        <v>0.59</v>
      </c>
      <c r="L127" s="76">
        <v>189.6</v>
      </c>
      <c r="M127" s="74">
        <v>286.18</v>
      </c>
      <c r="N127" s="74">
        <v>33.39</v>
      </c>
      <c r="O127" s="74">
        <v>1.96</v>
      </c>
    </row>
    <row r="128" spans="1:16" x14ac:dyDescent="0.3">
      <c r="A128" s="78" t="s">
        <v>237</v>
      </c>
      <c r="B128" s="72" t="s">
        <v>228</v>
      </c>
      <c r="C128" s="73">
        <v>70</v>
      </c>
      <c r="D128" s="74">
        <v>7.48</v>
      </c>
      <c r="E128" s="76">
        <v>3.3</v>
      </c>
      <c r="F128" s="74">
        <v>1.58</v>
      </c>
      <c r="G128" s="74">
        <v>65.73</v>
      </c>
      <c r="H128" s="74">
        <v>0.01</v>
      </c>
      <c r="I128" s="74">
        <v>0.26</v>
      </c>
      <c r="J128" s="73">
        <v>2</v>
      </c>
      <c r="K128" s="74">
        <v>1.32</v>
      </c>
      <c r="L128" s="74">
        <v>31.67</v>
      </c>
      <c r="M128" s="76">
        <v>35.1</v>
      </c>
      <c r="N128" s="74">
        <v>8.4700000000000006</v>
      </c>
      <c r="O128" s="74">
        <v>0.16</v>
      </c>
    </row>
    <row r="129" spans="1:15" x14ac:dyDescent="0.3">
      <c r="A129" s="71" t="s">
        <v>235</v>
      </c>
      <c r="B129" s="72" t="s">
        <v>169</v>
      </c>
      <c r="C129" s="73">
        <v>200</v>
      </c>
      <c r="D129" s="74">
        <v>0.26</v>
      </c>
      <c r="E129" s="74">
        <v>0.03</v>
      </c>
      <c r="F129" s="74">
        <v>1.88</v>
      </c>
      <c r="G129" s="76">
        <v>10.3</v>
      </c>
      <c r="H129" s="75"/>
      <c r="I129" s="76">
        <v>2.9</v>
      </c>
      <c r="J129" s="76">
        <v>0.5</v>
      </c>
      <c r="K129" s="74">
        <v>0.01</v>
      </c>
      <c r="L129" s="74">
        <v>7.75</v>
      </c>
      <c r="M129" s="74">
        <v>9.7799999999999994</v>
      </c>
      <c r="N129" s="74">
        <v>5.24</v>
      </c>
      <c r="O129" s="74">
        <v>0.86</v>
      </c>
    </row>
    <row r="130" spans="1:15" x14ac:dyDescent="0.3">
      <c r="A130" s="78"/>
      <c r="B130" s="72" t="s">
        <v>274</v>
      </c>
      <c r="C130" s="73">
        <v>50</v>
      </c>
      <c r="D130" s="74">
        <v>3.35</v>
      </c>
      <c r="E130" s="76">
        <v>0.6</v>
      </c>
      <c r="F130" s="74">
        <v>26.45</v>
      </c>
      <c r="G130" s="76">
        <v>124.5</v>
      </c>
      <c r="H130" s="75"/>
      <c r="I130" s="75"/>
      <c r="J130" s="75"/>
      <c r="K130" s="75"/>
      <c r="L130" s="75"/>
      <c r="M130" s="75"/>
      <c r="N130" s="75"/>
      <c r="O130" s="75"/>
    </row>
    <row r="131" spans="1:15" x14ac:dyDescent="0.3">
      <c r="A131" s="186" t="s">
        <v>166</v>
      </c>
      <c r="B131" s="186"/>
      <c r="C131" s="79">
        <v>585</v>
      </c>
      <c r="D131" s="74">
        <v>24.77</v>
      </c>
      <c r="E131" s="74">
        <v>16.37</v>
      </c>
      <c r="F131" s="74">
        <v>69.209999999999994</v>
      </c>
      <c r="G131" s="74">
        <v>525.54999999999995</v>
      </c>
      <c r="H131" s="76">
        <v>0.3</v>
      </c>
      <c r="I131" s="74">
        <v>5.01</v>
      </c>
      <c r="J131" s="76">
        <v>77.099999999999994</v>
      </c>
      <c r="K131" s="73">
        <v>2</v>
      </c>
      <c r="L131" s="74">
        <v>361.02</v>
      </c>
      <c r="M131" s="74">
        <v>406.06</v>
      </c>
      <c r="N131" s="74">
        <v>52.35</v>
      </c>
      <c r="O131" s="74">
        <v>3.13</v>
      </c>
    </row>
    <row r="132" spans="1:15" x14ac:dyDescent="0.3">
      <c r="A132" s="187" t="s">
        <v>253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</row>
    <row r="133" spans="1:15" x14ac:dyDescent="0.3">
      <c r="A133" s="78" t="s">
        <v>181</v>
      </c>
      <c r="B133" s="72" t="s">
        <v>34</v>
      </c>
      <c r="C133" s="73">
        <v>150</v>
      </c>
      <c r="D133" s="76">
        <v>0.6</v>
      </c>
      <c r="E133" s="76">
        <v>0.6</v>
      </c>
      <c r="F133" s="76">
        <v>14.7</v>
      </c>
      <c r="G133" s="76">
        <v>70.5</v>
      </c>
      <c r="H133" s="74">
        <v>0.05</v>
      </c>
      <c r="I133" s="73">
        <v>15</v>
      </c>
      <c r="J133" s="76">
        <v>7.5</v>
      </c>
      <c r="K133" s="76">
        <v>0.3</v>
      </c>
      <c r="L133" s="73">
        <v>24</v>
      </c>
      <c r="M133" s="76">
        <v>16.5</v>
      </c>
      <c r="N133" s="76">
        <v>13.5</v>
      </c>
      <c r="O133" s="76">
        <v>3.3</v>
      </c>
    </row>
    <row r="134" spans="1:15" x14ac:dyDescent="0.3">
      <c r="A134" s="78"/>
      <c r="B134" s="72" t="s">
        <v>170</v>
      </c>
      <c r="C134" s="73">
        <v>30</v>
      </c>
      <c r="D134" s="74">
        <v>2.37</v>
      </c>
      <c r="E134" s="74">
        <v>6.18</v>
      </c>
      <c r="F134" s="74">
        <v>11.96</v>
      </c>
      <c r="G134" s="76">
        <v>114.4</v>
      </c>
      <c r="H134" s="74">
        <v>0.05</v>
      </c>
      <c r="I134" s="74">
        <v>1.28</v>
      </c>
      <c r="J134" s="76">
        <v>60.1</v>
      </c>
      <c r="K134" s="74">
        <v>0.99</v>
      </c>
      <c r="L134" s="76">
        <v>32.9</v>
      </c>
      <c r="M134" s="76">
        <v>56.1</v>
      </c>
      <c r="N134" s="76">
        <v>32.700000000000003</v>
      </c>
      <c r="O134" s="74">
        <v>0.82</v>
      </c>
    </row>
    <row r="135" spans="1:15" x14ac:dyDescent="0.3">
      <c r="A135" s="186" t="s">
        <v>254</v>
      </c>
      <c r="B135" s="186"/>
      <c r="C135" s="79">
        <v>180</v>
      </c>
      <c r="D135" s="74">
        <v>2.97</v>
      </c>
      <c r="E135" s="74">
        <v>6.78</v>
      </c>
      <c r="F135" s="74">
        <v>26.66</v>
      </c>
      <c r="G135" s="76">
        <v>184.9</v>
      </c>
      <c r="H135" s="76">
        <v>0.1</v>
      </c>
      <c r="I135" s="74">
        <v>16.28</v>
      </c>
      <c r="J135" s="76">
        <v>67.599999999999994</v>
      </c>
      <c r="K135" s="74">
        <v>1.29</v>
      </c>
      <c r="L135" s="76">
        <v>56.9</v>
      </c>
      <c r="M135" s="76">
        <v>72.599999999999994</v>
      </c>
      <c r="N135" s="76">
        <v>46.2</v>
      </c>
      <c r="O135" s="74">
        <v>4.12</v>
      </c>
    </row>
    <row r="136" spans="1:15" x14ac:dyDescent="0.3">
      <c r="A136" s="187" t="s">
        <v>11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</row>
    <row r="137" spans="1:15" x14ac:dyDescent="0.3">
      <c r="A137" s="71" t="s">
        <v>201</v>
      </c>
      <c r="B137" s="72" t="s">
        <v>202</v>
      </c>
      <c r="C137" s="73">
        <v>100</v>
      </c>
      <c r="D137" s="74">
        <v>1.37</v>
      </c>
      <c r="E137" s="74">
        <v>5.31</v>
      </c>
      <c r="F137" s="74">
        <v>4.54</v>
      </c>
      <c r="G137" s="74">
        <v>71.73</v>
      </c>
      <c r="H137" s="74">
        <v>0.03</v>
      </c>
      <c r="I137" s="76">
        <v>24.9</v>
      </c>
      <c r="J137" s="73">
        <v>34</v>
      </c>
      <c r="K137" s="74">
        <v>2.42</v>
      </c>
      <c r="L137" s="74">
        <v>26.97</v>
      </c>
      <c r="M137" s="74">
        <v>29.75</v>
      </c>
      <c r="N137" s="74">
        <v>15.17</v>
      </c>
      <c r="O137" s="74">
        <v>0.57999999999999996</v>
      </c>
    </row>
    <row r="138" spans="1:15" x14ac:dyDescent="0.3">
      <c r="A138" s="71" t="s">
        <v>184</v>
      </c>
      <c r="B138" s="72" t="s">
        <v>444</v>
      </c>
      <c r="C138" s="73">
        <v>250</v>
      </c>
      <c r="D138" s="74">
        <v>8.39</v>
      </c>
      <c r="E138" s="74">
        <v>5.01</v>
      </c>
      <c r="F138" s="74">
        <v>19.28</v>
      </c>
      <c r="G138" s="74">
        <v>156.16</v>
      </c>
      <c r="H138" s="74">
        <v>0.27</v>
      </c>
      <c r="I138" s="76">
        <v>11.5</v>
      </c>
      <c r="J138" s="76">
        <v>201.9</v>
      </c>
      <c r="K138" s="74">
        <v>2.04</v>
      </c>
      <c r="L138" s="74">
        <v>33.32</v>
      </c>
      <c r="M138" s="74">
        <v>112.98</v>
      </c>
      <c r="N138" s="74">
        <v>37.770000000000003</v>
      </c>
      <c r="O138" s="74">
        <v>2.2599999999999998</v>
      </c>
    </row>
    <row r="139" spans="1:15" ht="33" x14ac:dyDescent="0.3">
      <c r="A139" s="78" t="s">
        <v>250</v>
      </c>
      <c r="B139" s="72" t="s">
        <v>445</v>
      </c>
      <c r="C139" s="80">
        <v>105</v>
      </c>
      <c r="D139" s="82">
        <v>19.619999999999997</v>
      </c>
      <c r="E139" s="82">
        <v>11.870000000000001</v>
      </c>
      <c r="F139" s="83">
        <v>0.97</v>
      </c>
      <c r="G139" s="82">
        <v>191.95999999999998</v>
      </c>
      <c r="H139" s="82">
        <v>0.13</v>
      </c>
      <c r="I139" s="83">
        <v>1.1000000000000001</v>
      </c>
      <c r="J139" s="84">
        <v>22.5</v>
      </c>
      <c r="K139" s="82">
        <v>1.1400000000000001</v>
      </c>
      <c r="L139" s="82">
        <v>14.59</v>
      </c>
      <c r="M139" s="82">
        <v>209.04</v>
      </c>
      <c r="N139" s="82">
        <v>30.5</v>
      </c>
      <c r="O139" s="82">
        <v>2.2199999999999998</v>
      </c>
    </row>
    <row r="140" spans="1:15" x14ac:dyDescent="0.3">
      <c r="A140" s="78" t="s">
        <v>419</v>
      </c>
      <c r="B140" s="72" t="s">
        <v>203</v>
      </c>
      <c r="C140" s="73">
        <v>180</v>
      </c>
      <c r="D140" s="74">
        <v>5.79</v>
      </c>
      <c r="E140" s="74">
        <v>3.69</v>
      </c>
      <c r="F140" s="74">
        <v>39.06</v>
      </c>
      <c r="G140" s="74">
        <v>213.93</v>
      </c>
      <c r="H140" s="76">
        <v>0.1</v>
      </c>
      <c r="I140" s="74">
        <v>23.35</v>
      </c>
      <c r="J140" s="74">
        <v>60.22</v>
      </c>
      <c r="K140" s="74">
        <v>2.2400000000000002</v>
      </c>
      <c r="L140" s="74">
        <v>33.44</v>
      </c>
      <c r="M140" s="74">
        <v>144.25</v>
      </c>
      <c r="N140" s="74">
        <v>32.26</v>
      </c>
      <c r="O140" s="76">
        <v>1.5</v>
      </c>
    </row>
    <row r="141" spans="1:15" x14ac:dyDescent="0.3">
      <c r="A141" s="78" t="s">
        <v>241</v>
      </c>
      <c r="B141" s="72" t="s">
        <v>178</v>
      </c>
      <c r="C141" s="73">
        <v>200</v>
      </c>
      <c r="D141" s="74">
        <v>0.14000000000000001</v>
      </c>
      <c r="E141" s="76">
        <v>0.1</v>
      </c>
      <c r="F141" s="74">
        <v>3.24</v>
      </c>
      <c r="G141" s="76">
        <v>15.6</v>
      </c>
      <c r="H141" s="75"/>
      <c r="I141" s="73">
        <v>3</v>
      </c>
      <c r="J141" s="76">
        <v>1.6</v>
      </c>
      <c r="K141" s="76">
        <v>0.2</v>
      </c>
      <c r="L141" s="73">
        <v>5</v>
      </c>
      <c r="M141" s="76">
        <v>3.2</v>
      </c>
      <c r="N141" s="76">
        <v>1.4</v>
      </c>
      <c r="O141" s="74">
        <v>0.08</v>
      </c>
    </row>
    <row r="142" spans="1:15" x14ac:dyDescent="0.3">
      <c r="A142" s="78"/>
      <c r="B142" s="72" t="s">
        <v>274</v>
      </c>
      <c r="C142" s="73">
        <v>60</v>
      </c>
      <c r="D142" s="74">
        <v>4.0199999999999996</v>
      </c>
      <c r="E142" s="74">
        <v>0.72</v>
      </c>
      <c r="F142" s="74">
        <v>31.74</v>
      </c>
      <c r="G142" s="76">
        <v>149.4</v>
      </c>
      <c r="H142" s="75"/>
      <c r="I142" s="75"/>
      <c r="J142" s="75"/>
      <c r="K142" s="75"/>
      <c r="L142" s="75"/>
      <c r="M142" s="75"/>
      <c r="N142" s="75"/>
      <c r="O142" s="75"/>
    </row>
    <row r="143" spans="1:15" x14ac:dyDescent="0.3">
      <c r="A143" s="186" t="s">
        <v>35</v>
      </c>
      <c r="B143" s="186"/>
      <c r="C143" s="79">
        <v>895</v>
      </c>
      <c r="D143" s="74">
        <v>39.33</v>
      </c>
      <c r="E143" s="74">
        <v>26.7</v>
      </c>
      <c r="F143" s="74">
        <v>98.83</v>
      </c>
      <c r="G143" s="74">
        <v>798.78</v>
      </c>
      <c r="H143" s="74">
        <v>0.53</v>
      </c>
      <c r="I143" s="74">
        <v>63.85</v>
      </c>
      <c r="J143" s="74">
        <v>320.22000000000003</v>
      </c>
      <c r="K143" s="74">
        <v>8.0399999999999991</v>
      </c>
      <c r="L143" s="74">
        <v>113.32</v>
      </c>
      <c r="M143" s="74">
        <v>499.22</v>
      </c>
      <c r="N143" s="76">
        <v>117.1</v>
      </c>
      <c r="O143" s="74">
        <v>6.64</v>
      </c>
    </row>
    <row r="144" spans="1:15" x14ac:dyDescent="0.3">
      <c r="A144" s="187" t="s">
        <v>255</v>
      </c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6" x14ac:dyDescent="0.3">
      <c r="A145" s="81"/>
      <c r="B145" s="72" t="s">
        <v>185</v>
      </c>
      <c r="C145" s="73">
        <v>200</v>
      </c>
      <c r="D145" s="73">
        <v>6</v>
      </c>
      <c r="E145" s="73">
        <v>2</v>
      </c>
      <c r="F145" s="73">
        <v>8</v>
      </c>
      <c r="G145" s="73">
        <v>80</v>
      </c>
      <c r="H145" s="74">
        <v>0.08</v>
      </c>
      <c r="I145" s="76">
        <v>1.4</v>
      </c>
      <c r="J145" s="75"/>
      <c r="K145" s="75"/>
      <c r="L145" s="73">
        <v>240</v>
      </c>
      <c r="M145" s="73">
        <v>180</v>
      </c>
      <c r="N145" s="73">
        <v>28</v>
      </c>
      <c r="O145" s="76">
        <v>0.2</v>
      </c>
    </row>
    <row r="146" spans="1:16" x14ac:dyDescent="0.3">
      <c r="A146" s="78" t="s">
        <v>181</v>
      </c>
      <c r="B146" s="72" t="s">
        <v>34</v>
      </c>
      <c r="C146" s="73">
        <v>150</v>
      </c>
      <c r="D146" s="76">
        <v>0.6</v>
      </c>
      <c r="E146" s="76">
        <v>0.6</v>
      </c>
      <c r="F146" s="76">
        <v>14.7</v>
      </c>
      <c r="G146" s="76">
        <v>70.5</v>
      </c>
      <c r="H146" s="74">
        <v>0.05</v>
      </c>
      <c r="I146" s="73">
        <v>15</v>
      </c>
      <c r="J146" s="76">
        <v>7.5</v>
      </c>
      <c r="K146" s="76">
        <v>0.3</v>
      </c>
      <c r="L146" s="73">
        <v>24</v>
      </c>
      <c r="M146" s="76">
        <v>16.5</v>
      </c>
      <c r="N146" s="76">
        <v>13.5</v>
      </c>
      <c r="O146" s="76">
        <v>3.3</v>
      </c>
    </row>
    <row r="147" spans="1:16" x14ac:dyDescent="0.3">
      <c r="A147" s="186" t="s">
        <v>256</v>
      </c>
      <c r="B147" s="186"/>
      <c r="C147" s="79">
        <v>350</v>
      </c>
      <c r="D147" s="74">
        <v>6.6</v>
      </c>
      <c r="E147" s="74">
        <v>2.6</v>
      </c>
      <c r="F147" s="74">
        <v>22.7</v>
      </c>
      <c r="G147" s="76">
        <v>150.5</v>
      </c>
      <c r="H147" s="74">
        <v>0.13</v>
      </c>
      <c r="I147" s="76">
        <v>16.399999999999999</v>
      </c>
      <c r="J147" s="76">
        <v>7.5</v>
      </c>
      <c r="K147" s="76">
        <v>0.3</v>
      </c>
      <c r="L147" s="73">
        <v>264</v>
      </c>
      <c r="M147" s="76">
        <v>196.5</v>
      </c>
      <c r="N147" s="76">
        <v>41.5</v>
      </c>
      <c r="O147" s="76">
        <v>3.5</v>
      </c>
    </row>
    <row r="148" spans="1:16" x14ac:dyDescent="0.3">
      <c r="A148" s="186" t="s">
        <v>36</v>
      </c>
      <c r="B148" s="186"/>
      <c r="C148" s="86">
        <v>2010</v>
      </c>
      <c r="D148" s="74">
        <v>73.67</v>
      </c>
      <c r="E148" s="74">
        <v>52.45</v>
      </c>
      <c r="F148" s="74">
        <v>217.4</v>
      </c>
      <c r="G148" s="74">
        <v>1659.73</v>
      </c>
      <c r="H148" s="74">
        <v>1.06</v>
      </c>
      <c r="I148" s="74">
        <v>101.54</v>
      </c>
      <c r="J148" s="74">
        <v>472.42</v>
      </c>
      <c r="K148" s="74">
        <v>11.63</v>
      </c>
      <c r="L148" s="74">
        <v>795.24</v>
      </c>
      <c r="M148" s="74">
        <v>1174.3800000000001</v>
      </c>
      <c r="N148" s="74">
        <v>257.14999999999998</v>
      </c>
      <c r="O148" s="74">
        <v>17.39</v>
      </c>
    </row>
    <row r="149" spans="1:16" s="53" customFormat="1" x14ac:dyDescent="0.3">
      <c r="A149" s="59" t="s">
        <v>12</v>
      </c>
      <c r="B149" s="60" t="s">
        <v>408</v>
      </c>
      <c r="C149" s="56"/>
      <c r="D149" s="56"/>
      <c r="E149" s="56"/>
      <c r="F149" s="56"/>
      <c r="G149" s="56"/>
      <c r="H149" s="57"/>
      <c r="I149" s="57"/>
      <c r="J149" s="56"/>
      <c r="K149" s="56"/>
      <c r="L149" s="56"/>
      <c r="M149" s="56"/>
      <c r="N149" s="56"/>
      <c r="O149" s="56"/>
      <c r="P149" s="52"/>
    </row>
    <row r="150" spans="1:16" s="53" customFormat="1" x14ac:dyDescent="0.3">
      <c r="A150" s="59" t="s">
        <v>14</v>
      </c>
      <c r="B150" s="60">
        <v>1</v>
      </c>
      <c r="C150" s="56"/>
      <c r="D150" s="56"/>
      <c r="E150" s="56"/>
      <c r="F150" s="56"/>
      <c r="G150" s="56"/>
      <c r="H150" s="57"/>
      <c r="I150" s="57"/>
      <c r="J150" s="56"/>
      <c r="K150" s="56"/>
      <c r="L150" s="56"/>
      <c r="M150" s="56"/>
      <c r="N150" s="56"/>
      <c r="O150" s="56"/>
      <c r="P150" s="52"/>
    </row>
    <row r="151" spans="1:16" x14ac:dyDescent="0.3">
      <c r="A151" s="189" t="s">
        <v>15</v>
      </c>
      <c r="B151" s="189" t="s">
        <v>16</v>
      </c>
      <c r="C151" s="189" t="s">
        <v>17</v>
      </c>
      <c r="D151" s="188" t="s">
        <v>18</v>
      </c>
      <c r="E151" s="188"/>
      <c r="F151" s="188"/>
      <c r="G151" s="189" t="s">
        <v>19</v>
      </c>
      <c r="H151" s="188" t="s">
        <v>20</v>
      </c>
      <c r="I151" s="188"/>
      <c r="J151" s="188"/>
      <c r="K151" s="188"/>
      <c r="L151" s="188" t="s">
        <v>21</v>
      </c>
      <c r="M151" s="188"/>
      <c r="N151" s="188"/>
      <c r="O151" s="188"/>
    </row>
    <row r="152" spans="1:16" x14ac:dyDescent="0.3">
      <c r="A152" s="190"/>
      <c r="B152" s="191"/>
      <c r="C152" s="190"/>
      <c r="D152" s="69" t="s">
        <v>22</v>
      </c>
      <c r="E152" s="69" t="s">
        <v>23</v>
      </c>
      <c r="F152" s="69" t="s">
        <v>24</v>
      </c>
      <c r="G152" s="190"/>
      <c r="H152" s="69" t="s">
        <v>25</v>
      </c>
      <c r="I152" s="69" t="s">
        <v>26</v>
      </c>
      <c r="J152" s="69" t="s">
        <v>27</v>
      </c>
      <c r="K152" s="69" t="s">
        <v>28</v>
      </c>
      <c r="L152" s="69" t="s">
        <v>29</v>
      </c>
      <c r="M152" s="69" t="s">
        <v>30</v>
      </c>
      <c r="N152" s="69" t="s">
        <v>31</v>
      </c>
      <c r="O152" s="69" t="s">
        <v>32</v>
      </c>
    </row>
    <row r="153" spans="1:16" x14ac:dyDescent="0.3">
      <c r="A153" s="70">
        <v>1</v>
      </c>
      <c r="B153" s="70">
        <v>2</v>
      </c>
      <c r="C153" s="70">
        <v>3</v>
      </c>
      <c r="D153" s="70">
        <v>4</v>
      </c>
      <c r="E153" s="70">
        <v>5</v>
      </c>
      <c r="F153" s="70">
        <v>6</v>
      </c>
      <c r="G153" s="70">
        <v>7</v>
      </c>
      <c r="H153" s="70">
        <v>8</v>
      </c>
      <c r="I153" s="70">
        <v>9</v>
      </c>
      <c r="J153" s="70">
        <v>10</v>
      </c>
      <c r="K153" s="70">
        <v>11</v>
      </c>
      <c r="L153" s="70">
        <v>12</v>
      </c>
      <c r="M153" s="70">
        <v>13</v>
      </c>
      <c r="N153" s="70">
        <v>14</v>
      </c>
      <c r="O153" s="70">
        <v>15</v>
      </c>
    </row>
    <row r="154" spans="1:16" x14ac:dyDescent="0.3">
      <c r="A154" s="187" t="s">
        <v>33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</row>
    <row r="155" spans="1:16" x14ac:dyDescent="0.3">
      <c r="A155" s="71" t="s">
        <v>413</v>
      </c>
      <c r="B155" s="72" t="s">
        <v>439</v>
      </c>
      <c r="C155" s="73">
        <v>100</v>
      </c>
      <c r="D155" s="76">
        <v>1.3</v>
      </c>
      <c r="E155" s="76">
        <v>0.1</v>
      </c>
      <c r="F155" s="76">
        <v>4.9000000000000004</v>
      </c>
      <c r="G155" s="73">
        <v>26</v>
      </c>
      <c r="H155" s="74">
        <v>0.08</v>
      </c>
      <c r="I155" s="73">
        <v>200</v>
      </c>
      <c r="J155" s="73">
        <v>250</v>
      </c>
      <c r="K155" s="76">
        <v>0.7</v>
      </c>
      <c r="L155" s="73">
        <v>8</v>
      </c>
      <c r="M155" s="73">
        <v>16</v>
      </c>
      <c r="N155" s="73">
        <v>7</v>
      </c>
      <c r="O155" s="76">
        <v>0.5</v>
      </c>
    </row>
    <row r="156" spans="1:16" x14ac:dyDescent="0.3">
      <c r="A156" s="78" t="s">
        <v>420</v>
      </c>
      <c r="B156" s="72" t="s">
        <v>446</v>
      </c>
      <c r="C156" s="73">
        <v>100</v>
      </c>
      <c r="D156" s="74">
        <v>18.760000000000002</v>
      </c>
      <c r="E156" s="74">
        <v>8.06</v>
      </c>
      <c r="F156" s="75"/>
      <c r="G156" s="74">
        <v>147.88999999999999</v>
      </c>
      <c r="H156" s="74">
        <v>0.13</v>
      </c>
      <c r="I156" s="74">
        <v>0.59</v>
      </c>
      <c r="J156" s="76">
        <v>11.8</v>
      </c>
      <c r="K156" s="74">
        <v>3.43</v>
      </c>
      <c r="L156" s="74">
        <v>48.67</v>
      </c>
      <c r="M156" s="74">
        <v>283.64</v>
      </c>
      <c r="N156" s="74">
        <v>64.989999999999995</v>
      </c>
      <c r="O156" s="74">
        <v>0.96</v>
      </c>
    </row>
    <row r="157" spans="1:16" x14ac:dyDescent="0.3">
      <c r="A157" s="78" t="s">
        <v>421</v>
      </c>
      <c r="B157" s="72" t="s">
        <v>341</v>
      </c>
      <c r="C157" s="73">
        <v>180</v>
      </c>
      <c r="D157" s="76">
        <v>4.4000000000000004</v>
      </c>
      <c r="E157" s="74">
        <v>5.63</v>
      </c>
      <c r="F157" s="74">
        <v>26.69</v>
      </c>
      <c r="G157" s="74">
        <v>175.41</v>
      </c>
      <c r="H157" s="76">
        <v>0.2</v>
      </c>
      <c r="I157" s="74">
        <v>30.59</v>
      </c>
      <c r="J157" s="73">
        <v>36</v>
      </c>
      <c r="K157" s="74">
        <v>0.21</v>
      </c>
      <c r="L157" s="74">
        <v>72.650000000000006</v>
      </c>
      <c r="M157" s="74">
        <v>129.75</v>
      </c>
      <c r="N157" s="74">
        <v>40.96</v>
      </c>
      <c r="O157" s="74">
        <v>1.42</v>
      </c>
    </row>
    <row r="158" spans="1:16" x14ac:dyDescent="0.3">
      <c r="A158" s="71" t="s">
        <v>245</v>
      </c>
      <c r="B158" s="72" t="s">
        <v>177</v>
      </c>
      <c r="C158" s="73">
        <v>200</v>
      </c>
      <c r="D158" s="74">
        <v>3.64</v>
      </c>
      <c r="E158" s="74">
        <v>1.94</v>
      </c>
      <c r="F158" s="74">
        <v>6.28</v>
      </c>
      <c r="G158" s="74">
        <v>58.01</v>
      </c>
      <c r="H158" s="74">
        <v>0.04</v>
      </c>
      <c r="I158" s="74">
        <v>1.1599999999999999</v>
      </c>
      <c r="J158" s="74">
        <v>9.02</v>
      </c>
      <c r="K158" s="74">
        <v>0.01</v>
      </c>
      <c r="L158" s="74">
        <v>111.92</v>
      </c>
      <c r="M158" s="76">
        <v>106.3</v>
      </c>
      <c r="N158" s="74">
        <v>29.46</v>
      </c>
      <c r="O158" s="74">
        <v>0.97</v>
      </c>
    </row>
    <row r="159" spans="1:16" x14ac:dyDescent="0.3">
      <c r="A159" s="78"/>
      <c r="B159" s="72" t="s">
        <v>274</v>
      </c>
      <c r="C159" s="73">
        <v>50</v>
      </c>
      <c r="D159" s="74">
        <v>3.35</v>
      </c>
      <c r="E159" s="76">
        <v>0.6</v>
      </c>
      <c r="F159" s="74">
        <v>26.45</v>
      </c>
      <c r="G159" s="76">
        <v>124.5</v>
      </c>
      <c r="H159" s="75"/>
      <c r="I159" s="75"/>
      <c r="J159" s="75"/>
      <c r="K159" s="75"/>
      <c r="L159" s="75"/>
      <c r="M159" s="75"/>
      <c r="N159" s="75"/>
      <c r="O159" s="75"/>
    </row>
    <row r="160" spans="1:16" x14ac:dyDescent="0.3">
      <c r="A160" s="186" t="s">
        <v>166</v>
      </c>
      <c r="B160" s="186"/>
      <c r="C160" s="79">
        <v>630</v>
      </c>
      <c r="D160" s="74">
        <v>31.45</v>
      </c>
      <c r="E160" s="74">
        <v>16.329999999999998</v>
      </c>
      <c r="F160" s="74">
        <v>64.319999999999993</v>
      </c>
      <c r="G160" s="74">
        <v>531.80999999999995</v>
      </c>
      <c r="H160" s="74">
        <v>0.45</v>
      </c>
      <c r="I160" s="74">
        <v>232.34</v>
      </c>
      <c r="J160" s="74">
        <v>306.82</v>
      </c>
      <c r="K160" s="74">
        <v>4.3499999999999996</v>
      </c>
      <c r="L160" s="74">
        <v>241.24</v>
      </c>
      <c r="M160" s="74">
        <v>535.69000000000005</v>
      </c>
      <c r="N160" s="74">
        <v>142.41</v>
      </c>
      <c r="O160" s="74">
        <v>3.85</v>
      </c>
    </row>
    <row r="161" spans="1:15" x14ac:dyDescent="0.3">
      <c r="A161" s="187" t="s">
        <v>253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</row>
    <row r="162" spans="1:15" x14ac:dyDescent="0.3">
      <c r="A162" s="78" t="s">
        <v>181</v>
      </c>
      <c r="B162" s="72" t="s">
        <v>34</v>
      </c>
      <c r="C162" s="73">
        <v>150</v>
      </c>
      <c r="D162" s="76">
        <v>0.6</v>
      </c>
      <c r="E162" s="76">
        <v>0.6</v>
      </c>
      <c r="F162" s="76">
        <v>14.7</v>
      </c>
      <c r="G162" s="76">
        <v>70.5</v>
      </c>
      <c r="H162" s="74">
        <v>0.05</v>
      </c>
      <c r="I162" s="73">
        <v>15</v>
      </c>
      <c r="J162" s="76">
        <v>7.5</v>
      </c>
      <c r="K162" s="76">
        <v>0.3</v>
      </c>
      <c r="L162" s="73">
        <v>24</v>
      </c>
      <c r="M162" s="76">
        <v>16.5</v>
      </c>
      <c r="N162" s="76">
        <v>13.5</v>
      </c>
      <c r="O162" s="76">
        <v>3.3</v>
      </c>
    </row>
    <row r="163" spans="1:15" x14ac:dyDescent="0.3">
      <c r="A163" s="78"/>
      <c r="B163" s="72" t="s">
        <v>170</v>
      </c>
      <c r="C163" s="73">
        <v>30</v>
      </c>
      <c r="D163" s="74">
        <v>2.37</v>
      </c>
      <c r="E163" s="74">
        <v>6.18</v>
      </c>
      <c r="F163" s="74">
        <v>11.96</v>
      </c>
      <c r="G163" s="76">
        <v>114.4</v>
      </c>
      <c r="H163" s="74">
        <v>0.05</v>
      </c>
      <c r="I163" s="74">
        <v>1.28</v>
      </c>
      <c r="J163" s="76">
        <v>60.1</v>
      </c>
      <c r="K163" s="74">
        <v>0.99</v>
      </c>
      <c r="L163" s="76">
        <v>32.9</v>
      </c>
      <c r="M163" s="76">
        <v>56.1</v>
      </c>
      <c r="N163" s="76">
        <v>32.700000000000003</v>
      </c>
      <c r="O163" s="74">
        <v>0.82</v>
      </c>
    </row>
    <row r="164" spans="1:15" x14ac:dyDescent="0.3">
      <c r="A164" s="186" t="s">
        <v>254</v>
      </c>
      <c r="B164" s="186"/>
      <c r="C164" s="79">
        <v>180</v>
      </c>
      <c r="D164" s="74">
        <v>2.97</v>
      </c>
      <c r="E164" s="74">
        <v>6.78</v>
      </c>
      <c r="F164" s="74">
        <v>26.66</v>
      </c>
      <c r="G164" s="76">
        <v>184.9</v>
      </c>
      <c r="H164" s="76">
        <v>0.1</v>
      </c>
      <c r="I164" s="74">
        <v>16.28</v>
      </c>
      <c r="J164" s="76">
        <v>67.599999999999994</v>
      </c>
      <c r="K164" s="74">
        <v>1.29</v>
      </c>
      <c r="L164" s="76">
        <v>56.9</v>
      </c>
      <c r="M164" s="76">
        <v>72.599999999999994</v>
      </c>
      <c r="N164" s="76">
        <v>46.2</v>
      </c>
      <c r="O164" s="74">
        <v>4.12</v>
      </c>
    </row>
    <row r="165" spans="1:15" x14ac:dyDescent="0.3">
      <c r="A165" s="187" t="s">
        <v>11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</row>
    <row r="166" spans="1:15" x14ac:dyDescent="0.3">
      <c r="A166" s="71" t="s">
        <v>422</v>
      </c>
      <c r="B166" s="72" t="s">
        <v>344</v>
      </c>
      <c r="C166" s="73">
        <v>100</v>
      </c>
      <c r="D166" s="74">
        <v>0.98</v>
      </c>
      <c r="E166" s="74">
        <v>5.14</v>
      </c>
      <c r="F166" s="74">
        <v>2.0699999999999998</v>
      </c>
      <c r="G166" s="74">
        <v>57.95</v>
      </c>
      <c r="H166" s="74">
        <v>0.02</v>
      </c>
      <c r="I166" s="76">
        <v>5.3</v>
      </c>
      <c r="J166" s="76">
        <v>5.3</v>
      </c>
      <c r="K166" s="74">
        <v>2.25</v>
      </c>
      <c r="L166" s="74">
        <v>10.11</v>
      </c>
      <c r="M166" s="74">
        <v>16.23</v>
      </c>
      <c r="N166" s="74">
        <v>7.49</v>
      </c>
      <c r="O166" s="74">
        <v>0.27</v>
      </c>
    </row>
    <row r="167" spans="1:15" ht="33" x14ac:dyDescent="0.3">
      <c r="A167" s="71" t="s">
        <v>423</v>
      </c>
      <c r="B167" s="72" t="s">
        <v>533</v>
      </c>
      <c r="C167" s="73">
        <v>260</v>
      </c>
      <c r="D167" s="74">
        <v>2.09</v>
      </c>
      <c r="E167" s="74">
        <v>5.19</v>
      </c>
      <c r="F167" s="74">
        <v>10.38</v>
      </c>
      <c r="G167" s="74">
        <v>97.35</v>
      </c>
      <c r="H167" s="74">
        <v>0.06</v>
      </c>
      <c r="I167" s="74">
        <v>20.350000000000001</v>
      </c>
      <c r="J167" s="74">
        <v>208.49</v>
      </c>
      <c r="K167" s="74">
        <v>1.97</v>
      </c>
      <c r="L167" s="74">
        <v>43.06</v>
      </c>
      <c r="M167" s="74">
        <v>55.64</v>
      </c>
      <c r="N167" s="74">
        <v>24.87</v>
      </c>
      <c r="O167" s="74">
        <v>1.1200000000000001</v>
      </c>
    </row>
    <row r="168" spans="1:15" x14ac:dyDescent="0.3">
      <c r="A168" s="78" t="s">
        <v>424</v>
      </c>
      <c r="B168" s="72" t="s">
        <v>347</v>
      </c>
      <c r="C168" s="73">
        <v>100</v>
      </c>
      <c r="D168" s="74">
        <v>26.24</v>
      </c>
      <c r="E168" s="74">
        <v>12.28</v>
      </c>
      <c r="F168" s="74">
        <v>11.49</v>
      </c>
      <c r="G168" s="76">
        <v>262.5</v>
      </c>
      <c r="H168" s="74">
        <v>0.45</v>
      </c>
      <c r="I168" s="74">
        <v>46.86</v>
      </c>
      <c r="J168" s="76">
        <v>11666.5</v>
      </c>
      <c r="K168" s="74">
        <v>2.65</v>
      </c>
      <c r="L168" s="74">
        <v>17.34</v>
      </c>
      <c r="M168" s="74">
        <v>468.44</v>
      </c>
      <c r="N168" s="74">
        <v>32.19</v>
      </c>
      <c r="O168" s="74">
        <v>10.02</v>
      </c>
    </row>
    <row r="169" spans="1:15" x14ac:dyDescent="0.3">
      <c r="A169" s="71" t="s">
        <v>415</v>
      </c>
      <c r="B169" s="72" t="s">
        <v>194</v>
      </c>
      <c r="C169" s="73">
        <v>180</v>
      </c>
      <c r="D169" s="74">
        <v>7.81</v>
      </c>
      <c r="E169" s="74">
        <v>2.0499999999999998</v>
      </c>
      <c r="F169" s="76">
        <v>35.4</v>
      </c>
      <c r="G169" s="74">
        <v>190.96</v>
      </c>
      <c r="H169" s="74">
        <v>0.27</v>
      </c>
      <c r="I169" s="75"/>
      <c r="J169" s="74">
        <v>1.24</v>
      </c>
      <c r="K169" s="76">
        <v>0.5</v>
      </c>
      <c r="L169" s="76">
        <v>13.5</v>
      </c>
      <c r="M169" s="74">
        <v>184.99</v>
      </c>
      <c r="N169" s="74">
        <v>124.07</v>
      </c>
      <c r="O169" s="74">
        <v>4.16</v>
      </c>
    </row>
    <row r="170" spans="1:15" x14ac:dyDescent="0.3">
      <c r="A170" s="71" t="s">
        <v>241</v>
      </c>
      <c r="B170" s="72" t="s">
        <v>175</v>
      </c>
      <c r="C170" s="73">
        <v>200</v>
      </c>
      <c r="D170" s="74">
        <v>0.16</v>
      </c>
      <c r="E170" s="74">
        <v>0.16</v>
      </c>
      <c r="F170" s="74">
        <v>5.52</v>
      </c>
      <c r="G170" s="76">
        <v>25.2</v>
      </c>
      <c r="H170" s="74">
        <v>0.01</v>
      </c>
      <c r="I170" s="73">
        <v>4</v>
      </c>
      <c r="J170" s="73">
        <v>2</v>
      </c>
      <c r="K170" s="74">
        <v>0.08</v>
      </c>
      <c r="L170" s="76">
        <v>6.4</v>
      </c>
      <c r="M170" s="76">
        <v>4.4000000000000004</v>
      </c>
      <c r="N170" s="76">
        <v>3.6</v>
      </c>
      <c r="O170" s="74">
        <v>0.88</v>
      </c>
    </row>
    <row r="171" spans="1:15" x14ac:dyDescent="0.3">
      <c r="A171" s="78"/>
      <c r="B171" s="72" t="s">
        <v>274</v>
      </c>
      <c r="C171" s="73">
        <v>70</v>
      </c>
      <c r="D171" s="74">
        <v>4.6900000000000004</v>
      </c>
      <c r="E171" s="74">
        <v>0.84</v>
      </c>
      <c r="F171" s="74">
        <v>37.03</v>
      </c>
      <c r="G171" s="76">
        <v>174.3</v>
      </c>
      <c r="H171" s="75"/>
      <c r="I171" s="75"/>
      <c r="J171" s="75"/>
      <c r="K171" s="75"/>
      <c r="L171" s="75"/>
      <c r="M171" s="75"/>
      <c r="N171" s="75"/>
      <c r="O171" s="75"/>
    </row>
    <row r="172" spans="1:15" x14ac:dyDescent="0.3">
      <c r="A172" s="186" t="s">
        <v>35</v>
      </c>
      <c r="B172" s="186"/>
      <c r="C172" s="79">
        <v>910</v>
      </c>
      <c r="D172" s="74">
        <v>41.97</v>
      </c>
      <c r="E172" s="74">
        <v>25.66</v>
      </c>
      <c r="F172" s="74">
        <v>101.89</v>
      </c>
      <c r="G172" s="74">
        <v>808.26</v>
      </c>
      <c r="H172" s="74">
        <v>0.81</v>
      </c>
      <c r="I172" s="74">
        <v>76.510000000000005</v>
      </c>
      <c r="J172" s="74">
        <v>11883.53</v>
      </c>
      <c r="K172" s="74">
        <v>7.45</v>
      </c>
      <c r="L172" s="74">
        <v>90.41</v>
      </c>
      <c r="M172" s="76">
        <v>729.7</v>
      </c>
      <c r="N172" s="74">
        <v>192.22</v>
      </c>
      <c r="O172" s="74">
        <v>16.45</v>
      </c>
    </row>
    <row r="173" spans="1:15" x14ac:dyDescent="0.3">
      <c r="A173" s="187" t="s">
        <v>255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</row>
    <row r="174" spans="1:15" x14ac:dyDescent="0.3">
      <c r="A174" s="81"/>
      <c r="B174" s="72" t="s">
        <v>185</v>
      </c>
      <c r="C174" s="73">
        <v>200</v>
      </c>
      <c r="D174" s="73">
        <v>6</v>
      </c>
      <c r="E174" s="73">
        <v>2</v>
      </c>
      <c r="F174" s="73">
        <v>8</v>
      </c>
      <c r="G174" s="73">
        <v>80</v>
      </c>
      <c r="H174" s="74">
        <v>0.08</v>
      </c>
      <c r="I174" s="76">
        <v>1.4</v>
      </c>
      <c r="J174" s="75"/>
      <c r="K174" s="75"/>
      <c r="L174" s="73">
        <v>240</v>
      </c>
      <c r="M174" s="73">
        <v>180</v>
      </c>
      <c r="N174" s="73">
        <v>28</v>
      </c>
      <c r="O174" s="76">
        <v>0.2</v>
      </c>
    </row>
    <row r="175" spans="1:15" x14ac:dyDescent="0.3">
      <c r="A175" s="78" t="s">
        <v>181</v>
      </c>
      <c r="B175" s="72" t="s">
        <v>34</v>
      </c>
      <c r="C175" s="73">
        <v>150</v>
      </c>
      <c r="D175" s="76">
        <v>0.6</v>
      </c>
      <c r="E175" s="76">
        <v>0.6</v>
      </c>
      <c r="F175" s="76">
        <v>14.7</v>
      </c>
      <c r="G175" s="76">
        <v>70.5</v>
      </c>
      <c r="H175" s="74">
        <v>0.05</v>
      </c>
      <c r="I175" s="73">
        <v>15</v>
      </c>
      <c r="J175" s="76">
        <v>7.5</v>
      </c>
      <c r="K175" s="76">
        <v>0.3</v>
      </c>
      <c r="L175" s="73">
        <v>24</v>
      </c>
      <c r="M175" s="76">
        <v>16.5</v>
      </c>
      <c r="N175" s="76">
        <v>13.5</v>
      </c>
      <c r="O175" s="76">
        <v>3.3</v>
      </c>
    </row>
    <row r="176" spans="1:15" x14ac:dyDescent="0.3">
      <c r="A176" s="186" t="s">
        <v>256</v>
      </c>
      <c r="B176" s="186"/>
      <c r="C176" s="79">
        <v>350</v>
      </c>
      <c r="D176" s="74">
        <v>6.6</v>
      </c>
      <c r="E176" s="74">
        <v>2.6</v>
      </c>
      <c r="F176" s="74">
        <v>22.7</v>
      </c>
      <c r="G176" s="76">
        <v>150.5</v>
      </c>
      <c r="H176" s="74">
        <v>0.13</v>
      </c>
      <c r="I176" s="76">
        <v>16.399999999999999</v>
      </c>
      <c r="J176" s="76">
        <v>7.5</v>
      </c>
      <c r="K176" s="76">
        <v>0.3</v>
      </c>
      <c r="L176" s="73">
        <v>264</v>
      </c>
      <c r="M176" s="76">
        <v>196.5</v>
      </c>
      <c r="N176" s="76">
        <v>41.5</v>
      </c>
      <c r="O176" s="76">
        <v>3.5</v>
      </c>
    </row>
    <row r="177" spans="1:16" x14ac:dyDescent="0.3">
      <c r="A177" s="186" t="s">
        <v>36</v>
      </c>
      <c r="B177" s="186"/>
      <c r="C177" s="86">
        <v>2070</v>
      </c>
      <c r="D177" s="74">
        <v>82.99</v>
      </c>
      <c r="E177" s="74">
        <v>51.37</v>
      </c>
      <c r="F177" s="74">
        <v>215.57</v>
      </c>
      <c r="G177" s="74">
        <v>1675.47</v>
      </c>
      <c r="H177" s="74">
        <v>1.49</v>
      </c>
      <c r="I177" s="74">
        <v>341.53</v>
      </c>
      <c r="J177" s="74">
        <v>12265.45</v>
      </c>
      <c r="K177" s="74">
        <v>13.39</v>
      </c>
      <c r="L177" s="74">
        <v>652.54999999999995</v>
      </c>
      <c r="M177" s="74">
        <v>1534.49</v>
      </c>
      <c r="N177" s="74">
        <v>422.33</v>
      </c>
      <c r="O177" s="74">
        <v>27.92</v>
      </c>
    </row>
    <row r="178" spans="1:16" s="53" customFormat="1" x14ac:dyDescent="0.3">
      <c r="A178" s="59" t="s">
        <v>12</v>
      </c>
      <c r="B178" s="60" t="s">
        <v>13</v>
      </c>
      <c r="C178" s="56"/>
      <c r="D178" s="56"/>
      <c r="E178" s="56"/>
      <c r="F178" s="56"/>
      <c r="G178" s="56"/>
      <c r="H178" s="57"/>
      <c r="I178" s="57"/>
      <c r="J178" s="56"/>
      <c r="K178" s="56"/>
      <c r="L178" s="56"/>
      <c r="M178" s="56"/>
      <c r="N178" s="56"/>
      <c r="O178" s="56"/>
      <c r="P178" s="52"/>
    </row>
    <row r="179" spans="1:16" s="53" customFormat="1" x14ac:dyDescent="0.3">
      <c r="A179" s="59" t="s">
        <v>14</v>
      </c>
      <c r="B179" s="60">
        <v>2</v>
      </c>
      <c r="C179" s="56"/>
      <c r="D179" s="56"/>
      <c r="E179" s="56"/>
      <c r="F179" s="56"/>
      <c r="G179" s="56"/>
      <c r="H179" s="57"/>
      <c r="I179" s="57"/>
      <c r="J179" s="56"/>
      <c r="K179" s="56"/>
      <c r="L179" s="56"/>
      <c r="M179" s="56"/>
      <c r="N179" s="56"/>
      <c r="O179" s="56"/>
      <c r="P179" s="52"/>
    </row>
    <row r="180" spans="1:16" x14ac:dyDescent="0.3">
      <c r="A180" s="189" t="s">
        <v>15</v>
      </c>
      <c r="B180" s="189" t="s">
        <v>16</v>
      </c>
      <c r="C180" s="189" t="s">
        <v>17</v>
      </c>
      <c r="D180" s="188" t="s">
        <v>18</v>
      </c>
      <c r="E180" s="188"/>
      <c r="F180" s="188"/>
      <c r="G180" s="189" t="s">
        <v>19</v>
      </c>
      <c r="H180" s="188" t="s">
        <v>20</v>
      </c>
      <c r="I180" s="188"/>
      <c r="J180" s="188"/>
      <c r="K180" s="188"/>
      <c r="L180" s="188" t="s">
        <v>21</v>
      </c>
      <c r="M180" s="188"/>
      <c r="N180" s="188"/>
      <c r="O180" s="188"/>
    </row>
    <row r="181" spans="1:16" x14ac:dyDescent="0.3">
      <c r="A181" s="190"/>
      <c r="B181" s="191"/>
      <c r="C181" s="190"/>
      <c r="D181" s="69" t="s">
        <v>22</v>
      </c>
      <c r="E181" s="69" t="s">
        <v>23</v>
      </c>
      <c r="F181" s="69" t="s">
        <v>24</v>
      </c>
      <c r="G181" s="190"/>
      <c r="H181" s="69" t="s">
        <v>25</v>
      </c>
      <c r="I181" s="69" t="s">
        <v>26</v>
      </c>
      <c r="J181" s="69" t="s">
        <v>27</v>
      </c>
      <c r="K181" s="69" t="s">
        <v>28</v>
      </c>
      <c r="L181" s="69" t="s">
        <v>29</v>
      </c>
      <c r="M181" s="69" t="s">
        <v>30</v>
      </c>
      <c r="N181" s="69" t="s">
        <v>31</v>
      </c>
      <c r="O181" s="69" t="s">
        <v>32</v>
      </c>
    </row>
    <row r="182" spans="1:16" x14ac:dyDescent="0.3">
      <c r="A182" s="70">
        <v>1</v>
      </c>
      <c r="B182" s="70">
        <v>2</v>
      </c>
      <c r="C182" s="70">
        <v>3</v>
      </c>
      <c r="D182" s="70">
        <v>4</v>
      </c>
      <c r="E182" s="70">
        <v>5</v>
      </c>
      <c r="F182" s="70">
        <v>6</v>
      </c>
      <c r="G182" s="70">
        <v>7</v>
      </c>
      <c r="H182" s="70">
        <v>8</v>
      </c>
      <c r="I182" s="70">
        <v>9</v>
      </c>
      <c r="J182" s="70">
        <v>10</v>
      </c>
      <c r="K182" s="70">
        <v>11</v>
      </c>
      <c r="L182" s="70">
        <v>12</v>
      </c>
      <c r="M182" s="70">
        <v>13</v>
      </c>
      <c r="N182" s="70">
        <v>14</v>
      </c>
      <c r="O182" s="70">
        <v>15</v>
      </c>
    </row>
    <row r="183" spans="1:16" x14ac:dyDescent="0.3">
      <c r="A183" s="187" t="s">
        <v>33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</row>
    <row r="184" spans="1:16" x14ac:dyDescent="0.3">
      <c r="A184" s="71" t="s">
        <v>189</v>
      </c>
      <c r="B184" s="72" t="s">
        <v>190</v>
      </c>
      <c r="C184" s="73">
        <v>15</v>
      </c>
      <c r="D184" s="74">
        <v>3.48</v>
      </c>
      <c r="E184" s="74">
        <v>4.43</v>
      </c>
      <c r="F184" s="75"/>
      <c r="G184" s="76">
        <v>54.6</v>
      </c>
      <c r="H184" s="74">
        <v>0.01</v>
      </c>
      <c r="I184" s="74">
        <v>0.11</v>
      </c>
      <c r="J184" s="76">
        <v>43.2</v>
      </c>
      <c r="K184" s="74">
        <v>0.08</v>
      </c>
      <c r="L184" s="73">
        <v>132</v>
      </c>
      <c r="M184" s="73">
        <v>75</v>
      </c>
      <c r="N184" s="74">
        <v>5.25</v>
      </c>
      <c r="O184" s="74">
        <v>0.15</v>
      </c>
    </row>
    <row r="185" spans="1:16" x14ac:dyDescent="0.3">
      <c r="A185" s="71" t="s">
        <v>188</v>
      </c>
      <c r="B185" s="72" t="s">
        <v>39</v>
      </c>
      <c r="C185" s="73">
        <v>10</v>
      </c>
      <c r="D185" s="74">
        <v>0.08</v>
      </c>
      <c r="E185" s="74">
        <v>7.25</v>
      </c>
      <c r="F185" s="74">
        <v>0.13</v>
      </c>
      <c r="G185" s="76">
        <v>66.099999999999994</v>
      </c>
      <c r="H185" s="75"/>
      <c r="I185" s="75"/>
      <c r="J185" s="73">
        <v>45</v>
      </c>
      <c r="K185" s="76">
        <v>0.1</v>
      </c>
      <c r="L185" s="76">
        <v>2.4</v>
      </c>
      <c r="M185" s="73">
        <v>3</v>
      </c>
      <c r="N185" s="74">
        <v>0.05</v>
      </c>
      <c r="O185" s="74">
        <v>0.03</v>
      </c>
    </row>
    <row r="186" spans="1:16" x14ac:dyDescent="0.3">
      <c r="A186" s="78" t="s">
        <v>413</v>
      </c>
      <c r="B186" s="72" t="s">
        <v>447</v>
      </c>
      <c r="C186" s="73">
        <v>100</v>
      </c>
      <c r="D186" s="76">
        <v>1.1000000000000001</v>
      </c>
      <c r="E186" s="76">
        <v>0.2</v>
      </c>
      <c r="F186" s="76">
        <v>3.8</v>
      </c>
      <c r="G186" s="73">
        <v>24</v>
      </c>
      <c r="H186" s="74">
        <v>7.0000000000000007E-2</v>
      </c>
      <c r="I186" s="73">
        <v>25</v>
      </c>
      <c r="J186" s="73">
        <v>133</v>
      </c>
      <c r="K186" s="76">
        <v>0.7</v>
      </c>
      <c r="L186" s="73">
        <v>14</v>
      </c>
      <c r="M186" s="73">
        <v>26</v>
      </c>
      <c r="N186" s="73">
        <v>20</v>
      </c>
      <c r="O186" s="76">
        <v>0.9</v>
      </c>
    </row>
    <row r="187" spans="1:16" x14ac:dyDescent="0.3">
      <c r="A187" s="78" t="s">
        <v>425</v>
      </c>
      <c r="B187" s="72" t="s">
        <v>358</v>
      </c>
      <c r="C187" s="73">
        <v>170</v>
      </c>
      <c r="D187" s="74">
        <v>11.87</v>
      </c>
      <c r="E187" s="74">
        <v>2.2799999999999998</v>
      </c>
      <c r="F187" s="74">
        <v>8.02</v>
      </c>
      <c r="G187" s="74">
        <v>100.77</v>
      </c>
      <c r="H187" s="74">
        <v>0.06</v>
      </c>
      <c r="I187" s="74">
        <v>4.0599999999999996</v>
      </c>
      <c r="J187" s="76">
        <v>1374.1</v>
      </c>
      <c r="K187" s="74">
        <v>0.28999999999999998</v>
      </c>
      <c r="L187" s="74">
        <v>89.64</v>
      </c>
      <c r="M187" s="74">
        <v>107.08</v>
      </c>
      <c r="N187" s="74">
        <v>40.71</v>
      </c>
      <c r="O187" s="74">
        <v>0.71</v>
      </c>
    </row>
    <row r="188" spans="1:16" x14ac:dyDescent="0.3">
      <c r="A188" s="71" t="s">
        <v>416</v>
      </c>
      <c r="B188" s="72" t="s">
        <v>440</v>
      </c>
      <c r="C188" s="73">
        <v>200</v>
      </c>
      <c r="D188" s="74">
        <v>3.04</v>
      </c>
      <c r="E188" s="74">
        <v>1.54</v>
      </c>
      <c r="F188" s="74">
        <v>6.54</v>
      </c>
      <c r="G188" s="74">
        <v>52.55</v>
      </c>
      <c r="H188" s="74">
        <v>0.04</v>
      </c>
      <c r="I188" s="76">
        <v>1.3</v>
      </c>
      <c r="J188" s="73">
        <v>10</v>
      </c>
      <c r="K188" s="75"/>
      <c r="L188" s="74">
        <v>120.21</v>
      </c>
      <c r="M188" s="73">
        <v>90</v>
      </c>
      <c r="N188" s="74">
        <v>14.05</v>
      </c>
      <c r="O188" s="76">
        <v>0.1</v>
      </c>
    </row>
    <row r="189" spans="1:16" x14ac:dyDescent="0.3">
      <c r="A189" s="78"/>
      <c r="B189" s="72" t="s">
        <v>274</v>
      </c>
      <c r="C189" s="125">
        <v>90</v>
      </c>
      <c r="D189" s="126">
        <v>6.03</v>
      </c>
      <c r="E189" s="126">
        <v>1.08</v>
      </c>
      <c r="F189" s="126">
        <v>47.61</v>
      </c>
      <c r="G189" s="128">
        <v>224.1</v>
      </c>
      <c r="H189" s="127"/>
      <c r="I189" s="127"/>
      <c r="J189" s="127"/>
      <c r="K189" s="127"/>
      <c r="L189" s="127"/>
      <c r="M189" s="127"/>
      <c r="N189" s="127"/>
      <c r="O189" s="127"/>
    </row>
    <row r="190" spans="1:16" x14ac:dyDescent="0.3">
      <c r="A190" s="186" t="s">
        <v>166</v>
      </c>
      <c r="B190" s="186"/>
      <c r="C190" s="124">
        <v>585</v>
      </c>
      <c r="D190" s="126">
        <v>25.6</v>
      </c>
      <c r="E190" s="126">
        <v>16.78</v>
      </c>
      <c r="F190" s="126">
        <v>66.099999999999994</v>
      </c>
      <c r="G190" s="126">
        <v>522.12</v>
      </c>
      <c r="H190" s="126">
        <v>0.18</v>
      </c>
      <c r="I190" s="126">
        <v>30.47</v>
      </c>
      <c r="J190" s="128">
        <v>1605.3</v>
      </c>
      <c r="K190" s="126">
        <v>1.17</v>
      </c>
      <c r="L190" s="126">
        <v>358.25</v>
      </c>
      <c r="M190" s="126">
        <v>301.08</v>
      </c>
      <c r="N190" s="126">
        <v>80.06</v>
      </c>
      <c r="O190" s="126">
        <v>1.89</v>
      </c>
    </row>
    <row r="191" spans="1:16" x14ac:dyDescent="0.3">
      <c r="A191" s="187" t="s">
        <v>253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</row>
    <row r="192" spans="1:16" x14ac:dyDescent="0.3">
      <c r="A192" s="78" t="s">
        <v>181</v>
      </c>
      <c r="B192" s="72" t="s">
        <v>34</v>
      </c>
      <c r="C192" s="73">
        <v>150</v>
      </c>
      <c r="D192" s="76">
        <v>0.6</v>
      </c>
      <c r="E192" s="76">
        <v>0.6</v>
      </c>
      <c r="F192" s="76">
        <v>14.7</v>
      </c>
      <c r="G192" s="76">
        <v>70.5</v>
      </c>
      <c r="H192" s="74">
        <v>0.05</v>
      </c>
      <c r="I192" s="73">
        <v>15</v>
      </c>
      <c r="J192" s="76">
        <v>7.5</v>
      </c>
      <c r="K192" s="76">
        <v>0.3</v>
      </c>
      <c r="L192" s="73">
        <v>24</v>
      </c>
      <c r="M192" s="76">
        <v>16.5</v>
      </c>
      <c r="N192" s="76">
        <v>13.5</v>
      </c>
      <c r="O192" s="76">
        <v>3.3</v>
      </c>
    </row>
    <row r="193" spans="1:16" x14ac:dyDescent="0.3">
      <c r="A193" s="78"/>
      <c r="B193" s="72" t="s">
        <v>170</v>
      </c>
      <c r="C193" s="73">
        <v>30</v>
      </c>
      <c r="D193" s="74">
        <v>2.37</v>
      </c>
      <c r="E193" s="74">
        <v>6.18</v>
      </c>
      <c r="F193" s="74">
        <v>11.96</v>
      </c>
      <c r="G193" s="76">
        <v>114.4</v>
      </c>
      <c r="H193" s="74">
        <v>0.05</v>
      </c>
      <c r="I193" s="74">
        <v>1.28</v>
      </c>
      <c r="J193" s="76">
        <v>60.1</v>
      </c>
      <c r="K193" s="74">
        <v>0.99</v>
      </c>
      <c r="L193" s="76">
        <v>32.9</v>
      </c>
      <c r="M193" s="76">
        <v>56.1</v>
      </c>
      <c r="N193" s="76">
        <v>32.700000000000003</v>
      </c>
      <c r="O193" s="74">
        <v>0.82</v>
      </c>
    </row>
    <row r="194" spans="1:16" x14ac:dyDescent="0.3">
      <c r="A194" s="186" t="s">
        <v>254</v>
      </c>
      <c r="B194" s="186"/>
      <c r="C194" s="79">
        <v>180</v>
      </c>
      <c r="D194" s="74">
        <v>2.97</v>
      </c>
      <c r="E194" s="74">
        <v>6.78</v>
      </c>
      <c r="F194" s="74">
        <v>26.66</v>
      </c>
      <c r="G194" s="76">
        <v>184.9</v>
      </c>
      <c r="H194" s="76">
        <v>0.1</v>
      </c>
      <c r="I194" s="74">
        <v>16.28</v>
      </c>
      <c r="J194" s="76">
        <v>67.599999999999994</v>
      </c>
      <c r="K194" s="74">
        <v>1.29</v>
      </c>
      <c r="L194" s="76">
        <v>56.9</v>
      </c>
      <c r="M194" s="76">
        <v>72.599999999999994</v>
      </c>
      <c r="N194" s="76">
        <v>46.2</v>
      </c>
      <c r="O194" s="74">
        <v>4.12</v>
      </c>
    </row>
    <row r="195" spans="1:16" x14ac:dyDescent="0.3">
      <c r="A195" s="187" t="s">
        <v>11</v>
      </c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6" x14ac:dyDescent="0.3">
      <c r="A196" s="71" t="s">
        <v>223</v>
      </c>
      <c r="B196" s="72" t="s">
        <v>224</v>
      </c>
      <c r="C196" s="73">
        <v>100</v>
      </c>
      <c r="D196" s="76">
        <v>2.1</v>
      </c>
      <c r="E196" s="74">
        <v>4.18</v>
      </c>
      <c r="F196" s="74">
        <v>5.77</v>
      </c>
      <c r="G196" s="74">
        <v>69.38</v>
      </c>
      <c r="H196" s="74">
        <v>0.06</v>
      </c>
      <c r="I196" s="74">
        <v>26.85</v>
      </c>
      <c r="J196" s="76">
        <v>276.5</v>
      </c>
      <c r="K196" s="74">
        <v>1.94</v>
      </c>
      <c r="L196" s="74">
        <v>36.78</v>
      </c>
      <c r="M196" s="74">
        <v>45.62</v>
      </c>
      <c r="N196" s="74">
        <v>20.29</v>
      </c>
      <c r="O196" s="74">
        <v>0.67</v>
      </c>
    </row>
    <row r="197" spans="1:16" x14ac:dyDescent="0.3">
      <c r="A197" s="78" t="s">
        <v>417</v>
      </c>
      <c r="B197" s="72" t="s">
        <v>523</v>
      </c>
      <c r="C197" s="73">
        <v>280</v>
      </c>
      <c r="D197" s="74">
        <v>9.99</v>
      </c>
      <c r="E197" s="74">
        <v>5.81</v>
      </c>
      <c r="F197" s="76">
        <v>22.2</v>
      </c>
      <c r="G197" s="74">
        <v>181.35</v>
      </c>
      <c r="H197" s="74">
        <v>0.23</v>
      </c>
      <c r="I197" s="74">
        <v>27.17</v>
      </c>
      <c r="J197" s="74">
        <v>234.28</v>
      </c>
      <c r="K197" s="74">
        <v>2.04</v>
      </c>
      <c r="L197" s="74">
        <v>27.82</v>
      </c>
      <c r="M197" s="74">
        <v>155.94999999999999</v>
      </c>
      <c r="N197" s="74">
        <v>45.31</v>
      </c>
      <c r="O197" s="74">
        <v>1.52</v>
      </c>
    </row>
    <row r="198" spans="1:16" x14ac:dyDescent="0.3">
      <c r="A198" s="78" t="s">
        <v>426</v>
      </c>
      <c r="B198" s="72" t="s">
        <v>226</v>
      </c>
      <c r="C198" s="73">
        <v>100</v>
      </c>
      <c r="D198" s="74">
        <v>16.09</v>
      </c>
      <c r="E198" s="74">
        <v>12.39</v>
      </c>
      <c r="F198" s="74">
        <v>6.23</v>
      </c>
      <c r="G198" s="76">
        <v>198.2</v>
      </c>
      <c r="H198" s="76">
        <v>0.1</v>
      </c>
      <c r="I198" s="74">
        <v>2.5299999999999998</v>
      </c>
      <c r="J198" s="76">
        <v>28.1</v>
      </c>
      <c r="K198" s="74">
        <v>1.45</v>
      </c>
      <c r="L198" s="74">
        <v>41.14</v>
      </c>
      <c r="M198" s="74">
        <v>178.23</v>
      </c>
      <c r="N198" s="74">
        <v>25.93</v>
      </c>
      <c r="O198" s="74">
        <v>0.97</v>
      </c>
    </row>
    <row r="199" spans="1:16" x14ac:dyDescent="0.3">
      <c r="A199" s="78" t="s">
        <v>419</v>
      </c>
      <c r="B199" s="72" t="s">
        <v>203</v>
      </c>
      <c r="C199" s="73">
        <v>180</v>
      </c>
      <c r="D199" s="74">
        <v>5.79</v>
      </c>
      <c r="E199" s="74">
        <v>3.69</v>
      </c>
      <c r="F199" s="74">
        <v>39.06</v>
      </c>
      <c r="G199" s="74">
        <v>213.93</v>
      </c>
      <c r="H199" s="76">
        <v>0.1</v>
      </c>
      <c r="I199" s="74">
        <v>23.35</v>
      </c>
      <c r="J199" s="74">
        <v>60.22</v>
      </c>
      <c r="K199" s="74">
        <v>2.2400000000000002</v>
      </c>
      <c r="L199" s="74">
        <v>33.44</v>
      </c>
      <c r="M199" s="74">
        <v>144.25</v>
      </c>
      <c r="N199" s="74">
        <v>32.26</v>
      </c>
      <c r="O199" s="76">
        <v>1.5</v>
      </c>
    </row>
    <row r="200" spans="1:16" x14ac:dyDescent="0.3">
      <c r="A200" s="81" t="s">
        <v>241</v>
      </c>
      <c r="B200" s="72" t="s">
        <v>409</v>
      </c>
      <c r="C200" s="73">
        <v>200</v>
      </c>
      <c r="D200" s="76">
        <v>0.1</v>
      </c>
      <c r="E200" s="74">
        <v>0.04</v>
      </c>
      <c r="F200" s="74">
        <v>2.34</v>
      </c>
      <c r="G200" s="73">
        <v>12</v>
      </c>
      <c r="H200" s="75"/>
      <c r="I200" s="73">
        <v>3</v>
      </c>
      <c r="J200" s="76">
        <v>0.6</v>
      </c>
      <c r="K200" s="76">
        <v>0.2</v>
      </c>
      <c r="L200" s="76">
        <v>2.8</v>
      </c>
      <c r="M200" s="76">
        <v>2.2000000000000002</v>
      </c>
      <c r="N200" s="73">
        <v>3</v>
      </c>
      <c r="O200" s="74">
        <v>0.12</v>
      </c>
    </row>
    <row r="201" spans="1:16" x14ac:dyDescent="0.3">
      <c r="A201" s="78"/>
      <c r="B201" s="72" t="s">
        <v>274</v>
      </c>
      <c r="C201" s="73">
        <v>50</v>
      </c>
      <c r="D201" s="74">
        <v>3.35</v>
      </c>
      <c r="E201" s="76">
        <v>0.6</v>
      </c>
      <c r="F201" s="74">
        <v>26.45</v>
      </c>
      <c r="G201" s="76">
        <v>124.5</v>
      </c>
      <c r="H201" s="75"/>
      <c r="I201" s="75"/>
      <c r="J201" s="75"/>
      <c r="K201" s="75"/>
      <c r="L201" s="75"/>
      <c r="M201" s="75"/>
      <c r="N201" s="75"/>
      <c r="O201" s="75"/>
    </row>
    <row r="202" spans="1:16" x14ac:dyDescent="0.3">
      <c r="A202" s="186" t="s">
        <v>35</v>
      </c>
      <c r="B202" s="186"/>
      <c r="C202" s="79">
        <v>910</v>
      </c>
      <c r="D202" s="74">
        <v>37.42</v>
      </c>
      <c r="E202" s="74">
        <v>26.71</v>
      </c>
      <c r="F202" s="74">
        <v>102.05</v>
      </c>
      <c r="G202" s="74">
        <v>799.36</v>
      </c>
      <c r="H202" s="74">
        <v>0.49</v>
      </c>
      <c r="I202" s="76">
        <v>82.9</v>
      </c>
      <c r="J202" s="76">
        <v>599.70000000000005</v>
      </c>
      <c r="K202" s="74">
        <v>7.87</v>
      </c>
      <c r="L202" s="74">
        <v>141.97999999999999</v>
      </c>
      <c r="M202" s="74">
        <v>526.25</v>
      </c>
      <c r="N202" s="74">
        <v>126.79</v>
      </c>
      <c r="O202" s="74">
        <v>4.78</v>
      </c>
    </row>
    <row r="203" spans="1:16" x14ac:dyDescent="0.3">
      <c r="A203" s="187" t="s">
        <v>255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</row>
    <row r="204" spans="1:16" x14ac:dyDescent="0.3">
      <c r="A204" s="81"/>
      <c r="B204" s="72" t="s">
        <v>185</v>
      </c>
      <c r="C204" s="125">
        <v>200</v>
      </c>
      <c r="D204" s="125">
        <v>6</v>
      </c>
      <c r="E204" s="125">
        <v>2</v>
      </c>
      <c r="F204" s="125">
        <v>8</v>
      </c>
      <c r="G204" s="125">
        <v>80</v>
      </c>
      <c r="H204" s="126">
        <v>0.08</v>
      </c>
      <c r="I204" s="128">
        <v>1.4</v>
      </c>
      <c r="J204" s="127"/>
      <c r="K204" s="127"/>
      <c r="L204" s="125">
        <v>240</v>
      </c>
      <c r="M204" s="125">
        <v>180</v>
      </c>
      <c r="N204" s="125">
        <v>28</v>
      </c>
      <c r="O204" s="128">
        <v>0.2</v>
      </c>
    </row>
    <row r="205" spans="1:16" x14ac:dyDescent="0.3">
      <c r="A205" s="78" t="s">
        <v>181</v>
      </c>
      <c r="B205" s="72" t="s">
        <v>34</v>
      </c>
      <c r="C205" s="125">
        <v>150</v>
      </c>
      <c r="D205" s="128">
        <v>0.6</v>
      </c>
      <c r="E205" s="128">
        <v>0.6</v>
      </c>
      <c r="F205" s="128">
        <v>14.7</v>
      </c>
      <c r="G205" s="128">
        <v>70.5</v>
      </c>
      <c r="H205" s="126">
        <v>0.05</v>
      </c>
      <c r="I205" s="125">
        <v>15</v>
      </c>
      <c r="J205" s="128">
        <v>7.5</v>
      </c>
      <c r="K205" s="128">
        <v>0.3</v>
      </c>
      <c r="L205" s="125">
        <v>24</v>
      </c>
      <c r="M205" s="128">
        <v>16.5</v>
      </c>
      <c r="N205" s="128">
        <v>13.5</v>
      </c>
      <c r="O205" s="128">
        <v>3.3</v>
      </c>
    </row>
    <row r="206" spans="1:16" x14ac:dyDescent="0.3">
      <c r="A206" s="186" t="s">
        <v>256</v>
      </c>
      <c r="B206" s="186"/>
      <c r="C206" s="124">
        <v>350</v>
      </c>
      <c r="D206" s="126">
        <v>6.6</v>
      </c>
      <c r="E206" s="126">
        <v>2.6</v>
      </c>
      <c r="F206" s="126">
        <v>22.7</v>
      </c>
      <c r="G206" s="128">
        <v>150.5</v>
      </c>
      <c r="H206" s="126">
        <v>0.13</v>
      </c>
      <c r="I206" s="128">
        <v>16.399999999999999</v>
      </c>
      <c r="J206" s="128">
        <v>7.5</v>
      </c>
      <c r="K206" s="128">
        <v>0.3</v>
      </c>
      <c r="L206" s="125">
        <v>264</v>
      </c>
      <c r="M206" s="128">
        <v>196.5</v>
      </c>
      <c r="N206" s="128">
        <v>41.5</v>
      </c>
      <c r="O206" s="128">
        <v>3.5</v>
      </c>
    </row>
    <row r="207" spans="1:16" x14ac:dyDescent="0.3">
      <c r="A207" s="186" t="s">
        <v>36</v>
      </c>
      <c r="B207" s="186"/>
      <c r="C207" s="130">
        <v>2025</v>
      </c>
      <c r="D207" s="126">
        <v>72.59</v>
      </c>
      <c r="E207" s="126">
        <v>52.87</v>
      </c>
      <c r="F207" s="126">
        <v>217.51</v>
      </c>
      <c r="G207" s="126">
        <v>1656.88</v>
      </c>
      <c r="H207" s="128">
        <v>0.9</v>
      </c>
      <c r="I207" s="126">
        <v>146.05000000000001</v>
      </c>
      <c r="J207" s="128">
        <v>2280.1</v>
      </c>
      <c r="K207" s="126">
        <v>10.63</v>
      </c>
      <c r="L207" s="126">
        <v>821.13</v>
      </c>
      <c r="M207" s="126">
        <v>1096.43</v>
      </c>
      <c r="N207" s="126">
        <v>294.55</v>
      </c>
      <c r="O207" s="126">
        <v>14.29</v>
      </c>
    </row>
    <row r="208" spans="1:16" s="53" customFormat="1" x14ac:dyDescent="0.3">
      <c r="A208" s="59" t="s">
        <v>12</v>
      </c>
      <c r="B208" s="60" t="s">
        <v>37</v>
      </c>
      <c r="C208" s="56"/>
      <c r="D208" s="56"/>
      <c r="E208" s="56"/>
      <c r="F208" s="56"/>
      <c r="G208" s="56"/>
      <c r="H208" s="57"/>
      <c r="I208" s="57"/>
      <c r="J208" s="56"/>
      <c r="K208" s="56"/>
      <c r="L208" s="56"/>
      <c r="M208" s="56"/>
      <c r="N208" s="56"/>
      <c r="O208" s="56"/>
      <c r="P208" s="52"/>
    </row>
    <row r="209" spans="1:16" s="53" customFormat="1" x14ac:dyDescent="0.3">
      <c r="A209" s="59" t="s">
        <v>14</v>
      </c>
      <c r="B209" s="60">
        <v>2</v>
      </c>
      <c r="C209" s="56"/>
      <c r="D209" s="56"/>
      <c r="E209" s="56"/>
      <c r="F209" s="56"/>
      <c r="G209" s="56"/>
      <c r="H209" s="57"/>
      <c r="I209" s="57"/>
      <c r="J209" s="56"/>
      <c r="K209" s="56"/>
      <c r="L209" s="56"/>
      <c r="M209" s="56"/>
      <c r="N209" s="56"/>
      <c r="O209" s="56"/>
      <c r="P209" s="52"/>
    </row>
    <row r="210" spans="1:16" x14ac:dyDescent="0.3">
      <c r="A210" s="189" t="s">
        <v>15</v>
      </c>
      <c r="B210" s="189" t="s">
        <v>16</v>
      </c>
      <c r="C210" s="189" t="s">
        <v>17</v>
      </c>
      <c r="D210" s="188" t="s">
        <v>18</v>
      </c>
      <c r="E210" s="188"/>
      <c r="F210" s="188"/>
      <c r="G210" s="189" t="s">
        <v>19</v>
      </c>
      <c r="H210" s="188" t="s">
        <v>20</v>
      </c>
      <c r="I210" s="188"/>
      <c r="J210" s="188"/>
      <c r="K210" s="188"/>
      <c r="L210" s="188" t="s">
        <v>21</v>
      </c>
      <c r="M210" s="188"/>
      <c r="N210" s="188"/>
      <c r="O210" s="188"/>
    </row>
    <row r="211" spans="1:16" x14ac:dyDescent="0.3">
      <c r="A211" s="190"/>
      <c r="B211" s="191"/>
      <c r="C211" s="190"/>
      <c r="D211" s="69" t="s">
        <v>22</v>
      </c>
      <c r="E211" s="69" t="s">
        <v>23</v>
      </c>
      <c r="F211" s="69" t="s">
        <v>24</v>
      </c>
      <c r="G211" s="190"/>
      <c r="H211" s="69" t="s">
        <v>25</v>
      </c>
      <c r="I211" s="69" t="s">
        <v>26</v>
      </c>
      <c r="J211" s="69" t="s">
        <v>27</v>
      </c>
      <c r="K211" s="69" t="s">
        <v>28</v>
      </c>
      <c r="L211" s="69" t="s">
        <v>29</v>
      </c>
      <c r="M211" s="69" t="s">
        <v>30</v>
      </c>
      <c r="N211" s="69" t="s">
        <v>31</v>
      </c>
      <c r="O211" s="69" t="s">
        <v>32</v>
      </c>
    </row>
    <row r="212" spans="1:16" x14ac:dyDescent="0.3">
      <c r="A212" s="70">
        <v>1</v>
      </c>
      <c r="B212" s="70">
        <v>2</v>
      </c>
      <c r="C212" s="70">
        <v>3</v>
      </c>
      <c r="D212" s="70">
        <v>4</v>
      </c>
      <c r="E212" s="70">
        <v>5</v>
      </c>
      <c r="F212" s="70">
        <v>6</v>
      </c>
      <c r="G212" s="70">
        <v>7</v>
      </c>
      <c r="H212" s="70">
        <v>8</v>
      </c>
      <c r="I212" s="70">
        <v>9</v>
      </c>
      <c r="J212" s="70">
        <v>10</v>
      </c>
      <c r="K212" s="70">
        <v>11</v>
      </c>
      <c r="L212" s="70">
        <v>12</v>
      </c>
      <c r="M212" s="70">
        <v>13</v>
      </c>
      <c r="N212" s="70">
        <v>14</v>
      </c>
      <c r="O212" s="70">
        <v>15</v>
      </c>
    </row>
    <row r="213" spans="1:16" x14ac:dyDescent="0.3">
      <c r="A213" s="187" t="s">
        <v>33</v>
      </c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</row>
    <row r="214" spans="1:16" x14ac:dyDescent="0.3">
      <c r="A214" s="71" t="s">
        <v>189</v>
      </c>
      <c r="B214" s="72" t="s">
        <v>190</v>
      </c>
      <c r="C214" s="73">
        <v>15</v>
      </c>
      <c r="D214" s="74">
        <v>3.48</v>
      </c>
      <c r="E214" s="74">
        <v>4.43</v>
      </c>
      <c r="F214" s="75"/>
      <c r="G214" s="76">
        <v>54.6</v>
      </c>
      <c r="H214" s="74">
        <v>0.01</v>
      </c>
      <c r="I214" s="74">
        <v>0.11</v>
      </c>
      <c r="J214" s="76">
        <v>43.2</v>
      </c>
      <c r="K214" s="74">
        <v>0.08</v>
      </c>
      <c r="L214" s="73">
        <v>132</v>
      </c>
      <c r="M214" s="73">
        <v>75</v>
      </c>
      <c r="N214" s="74">
        <v>5.25</v>
      </c>
      <c r="O214" s="74">
        <v>0.15</v>
      </c>
    </row>
    <row r="215" spans="1:16" x14ac:dyDescent="0.3">
      <c r="A215" s="78" t="s">
        <v>234</v>
      </c>
      <c r="B215" s="72" t="s">
        <v>448</v>
      </c>
      <c r="C215" s="73">
        <v>250</v>
      </c>
      <c r="D215" s="74">
        <v>11.49</v>
      </c>
      <c r="E215" s="74">
        <v>6.86</v>
      </c>
      <c r="F215" s="74">
        <v>42.09</v>
      </c>
      <c r="G215" s="74">
        <v>276.14</v>
      </c>
      <c r="H215" s="74">
        <v>0.31</v>
      </c>
      <c r="I215" s="74">
        <v>1.74</v>
      </c>
      <c r="J215" s="74">
        <v>32.58</v>
      </c>
      <c r="K215" s="74">
        <v>0.51</v>
      </c>
      <c r="L215" s="76">
        <v>175.4</v>
      </c>
      <c r="M215" s="73">
        <v>298</v>
      </c>
      <c r="N215" s="74">
        <v>136.88999999999999</v>
      </c>
      <c r="O215" s="74">
        <v>4.1100000000000003</v>
      </c>
    </row>
    <row r="216" spans="1:16" x14ac:dyDescent="0.3">
      <c r="A216" s="78" t="s">
        <v>237</v>
      </c>
      <c r="B216" s="72" t="s">
        <v>228</v>
      </c>
      <c r="C216" s="73">
        <v>70</v>
      </c>
      <c r="D216" s="74">
        <v>7.48</v>
      </c>
      <c r="E216" s="76">
        <v>3.3</v>
      </c>
      <c r="F216" s="74">
        <v>1.58</v>
      </c>
      <c r="G216" s="74">
        <v>65.73</v>
      </c>
      <c r="H216" s="74">
        <v>0.01</v>
      </c>
      <c r="I216" s="74">
        <v>0.26</v>
      </c>
      <c r="J216" s="73">
        <v>2</v>
      </c>
      <c r="K216" s="74">
        <v>1.32</v>
      </c>
      <c r="L216" s="74">
        <v>31.67</v>
      </c>
      <c r="M216" s="76">
        <v>35.1</v>
      </c>
      <c r="N216" s="74">
        <v>8.4700000000000006</v>
      </c>
      <c r="O216" s="74">
        <v>0.16</v>
      </c>
    </row>
    <row r="217" spans="1:16" x14ac:dyDescent="0.3">
      <c r="A217" s="71" t="s">
        <v>245</v>
      </c>
      <c r="B217" s="72" t="s">
        <v>177</v>
      </c>
      <c r="C217" s="73">
        <v>200</v>
      </c>
      <c r="D217" s="74">
        <v>3.64</v>
      </c>
      <c r="E217" s="74">
        <v>1.94</v>
      </c>
      <c r="F217" s="74">
        <v>6.28</v>
      </c>
      <c r="G217" s="74">
        <v>58.01</v>
      </c>
      <c r="H217" s="74">
        <v>0.04</v>
      </c>
      <c r="I217" s="74">
        <v>1.1599999999999999</v>
      </c>
      <c r="J217" s="74">
        <v>9.02</v>
      </c>
      <c r="K217" s="74">
        <v>0.01</v>
      </c>
      <c r="L217" s="74">
        <v>111.92</v>
      </c>
      <c r="M217" s="76">
        <v>106.3</v>
      </c>
      <c r="N217" s="74">
        <v>29.46</v>
      </c>
      <c r="O217" s="74">
        <v>0.97</v>
      </c>
    </row>
    <row r="218" spans="1:16" x14ac:dyDescent="0.3">
      <c r="A218" s="78"/>
      <c r="B218" s="72" t="s">
        <v>274</v>
      </c>
      <c r="C218" s="73">
        <v>50</v>
      </c>
      <c r="D218" s="74">
        <v>3.35</v>
      </c>
      <c r="E218" s="76">
        <v>0.6</v>
      </c>
      <c r="F218" s="74">
        <v>26.45</v>
      </c>
      <c r="G218" s="76">
        <v>124.5</v>
      </c>
      <c r="H218" s="75"/>
      <c r="I218" s="75"/>
      <c r="J218" s="75"/>
      <c r="K218" s="75"/>
      <c r="L218" s="75"/>
      <c r="M218" s="75"/>
      <c r="N218" s="75"/>
      <c r="O218" s="75"/>
    </row>
    <row r="219" spans="1:16" x14ac:dyDescent="0.3">
      <c r="A219" s="186" t="s">
        <v>166</v>
      </c>
      <c r="B219" s="186"/>
      <c r="C219" s="79">
        <v>585</v>
      </c>
      <c r="D219" s="74">
        <v>29.44</v>
      </c>
      <c r="E219" s="74">
        <v>17.13</v>
      </c>
      <c r="F219" s="74">
        <v>76.400000000000006</v>
      </c>
      <c r="G219" s="74">
        <v>578.98</v>
      </c>
      <c r="H219" s="74">
        <v>0.37</v>
      </c>
      <c r="I219" s="74">
        <v>3.27</v>
      </c>
      <c r="J219" s="76">
        <v>86.8</v>
      </c>
      <c r="K219" s="74">
        <v>1.92</v>
      </c>
      <c r="L219" s="74">
        <v>450.99</v>
      </c>
      <c r="M219" s="76">
        <v>514.4</v>
      </c>
      <c r="N219" s="74">
        <v>180.07</v>
      </c>
      <c r="O219" s="74">
        <v>5.39</v>
      </c>
    </row>
    <row r="220" spans="1:16" x14ac:dyDescent="0.3">
      <c r="A220" s="187" t="s">
        <v>253</v>
      </c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</row>
    <row r="221" spans="1:16" x14ac:dyDescent="0.3">
      <c r="A221" s="78" t="s">
        <v>181</v>
      </c>
      <c r="B221" s="72" t="s">
        <v>34</v>
      </c>
      <c r="C221" s="73">
        <v>150</v>
      </c>
      <c r="D221" s="76">
        <v>0.6</v>
      </c>
      <c r="E221" s="76">
        <v>0.6</v>
      </c>
      <c r="F221" s="76">
        <v>14.7</v>
      </c>
      <c r="G221" s="76">
        <v>70.5</v>
      </c>
      <c r="H221" s="74">
        <v>0.05</v>
      </c>
      <c r="I221" s="73">
        <v>15</v>
      </c>
      <c r="J221" s="76">
        <v>7.5</v>
      </c>
      <c r="K221" s="76">
        <v>0.3</v>
      </c>
      <c r="L221" s="73">
        <v>24</v>
      </c>
      <c r="M221" s="76">
        <v>16.5</v>
      </c>
      <c r="N221" s="76">
        <v>13.5</v>
      </c>
      <c r="O221" s="76">
        <v>3.3</v>
      </c>
    </row>
    <row r="222" spans="1:16" x14ac:dyDescent="0.3">
      <c r="A222" s="78"/>
      <c r="B222" s="72" t="s">
        <v>170</v>
      </c>
      <c r="C222" s="73">
        <v>30</v>
      </c>
      <c r="D222" s="74">
        <v>2.37</v>
      </c>
      <c r="E222" s="74">
        <v>6.18</v>
      </c>
      <c r="F222" s="74">
        <v>11.96</v>
      </c>
      <c r="G222" s="76">
        <v>114.4</v>
      </c>
      <c r="H222" s="74">
        <v>0.05</v>
      </c>
      <c r="I222" s="74">
        <v>1.28</v>
      </c>
      <c r="J222" s="76">
        <v>60.1</v>
      </c>
      <c r="K222" s="74">
        <v>0.99</v>
      </c>
      <c r="L222" s="76">
        <v>32.9</v>
      </c>
      <c r="M222" s="76">
        <v>56.1</v>
      </c>
      <c r="N222" s="76">
        <v>32.700000000000003</v>
      </c>
      <c r="O222" s="74">
        <v>0.82</v>
      </c>
    </row>
    <row r="223" spans="1:16" x14ac:dyDescent="0.3">
      <c r="A223" s="186" t="s">
        <v>254</v>
      </c>
      <c r="B223" s="186"/>
      <c r="C223" s="79">
        <v>180</v>
      </c>
      <c r="D223" s="74">
        <v>2.97</v>
      </c>
      <c r="E223" s="74">
        <v>6.78</v>
      </c>
      <c r="F223" s="74">
        <v>26.66</v>
      </c>
      <c r="G223" s="76">
        <v>184.9</v>
      </c>
      <c r="H223" s="76">
        <v>0.1</v>
      </c>
      <c r="I223" s="74">
        <v>16.28</v>
      </c>
      <c r="J223" s="76">
        <v>67.599999999999994</v>
      </c>
      <c r="K223" s="74">
        <v>1.29</v>
      </c>
      <c r="L223" s="76">
        <v>56.9</v>
      </c>
      <c r="M223" s="76">
        <v>72.599999999999994</v>
      </c>
      <c r="N223" s="76">
        <v>46.2</v>
      </c>
      <c r="O223" s="74">
        <v>4.12</v>
      </c>
    </row>
    <row r="224" spans="1:16" x14ac:dyDescent="0.3">
      <c r="A224" s="187" t="s">
        <v>11</v>
      </c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</row>
    <row r="225" spans="1:16" x14ac:dyDescent="0.3">
      <c r="A225" s="78" t="s">
        <v>201</v>
      </c>
      <c r="B225" s="72" t="s">
        <v>441</v>
      </c>
      <c r="C225" s="73">
        <v>100</v>
      </c>
      <c r="D225" s="74">
        <v>1.36</v>
      </c>
      <c r="E225" s="74">
        <v>4.17</v>
      </c>
      <c r="F225" s="74">
        <v>3.91</v>
      </c>
      <c r="G225" s="74">
        <v>59.38</v>
      </c>
      <c r="H225" s="74">
        <v>0.04</v>
      </c>
      <c r="I225" s="76">
        <v>30.6</v>
      </c>
      <c r="J225" s="74">
        <v>40.020000000000003</v>
      </c>
      <c r="K225" s="74">
        <v>2.02</v>
      </c>
      <c r="L225" s="74">
        <v>32.770000000000003</v>
      </c>
      <c r="M225" s="74">
        <v>30.15</v>
      </c>
      <c r="N225" s="74">
        <v>16.809999999999999</v>
      </c>
      <c r="O225" s="74">
        <v>0.67</v>
      </c>
    </row>
    <row r="226" spans="1:16" x14ac:dyDescent="0.3">
      <c r="A226" s="78" t="s">
        <v>427</v>
      </c>
      <c r="B226" s="72" t="s">
        <v>535</v>
      </c>
      <c r="C226" s="73">
        <v>260</v>
      </c>
      <c r="D226" s="74">
        <v>2.4700000000000002</v>
      </c>
      <c r="E226" s="74">
        <v>6.28</v>
      </c>
      <c r="F226" s="74">
        <v>14.84</v>
      </c>
      <c r="G226" s="74">
        <v>126.35</v>
      </c>
      <c r="H226" s="74">
        <v>0.08</v>
      </c>
      <c r="I226" s="74">
        <v>17.93</v>
      </c>
      <c r="J226" s="74">
        <v>212.11</v>
      </c>
      <c r="K226" s="74">
        <v>2.42</v>
      </c>
      <c r="L226" s="74">
        <v>46.16</v>
      </c>
      <c r="M226" s="74">
        <v>71.819999999999993</v>
      </c>
      <c r="N226" s="74">
        <v>31.39</v>
      </c>
      <c r="O226" s="74">
        <v>1.54</v>
      </c>
    </row>
    <row r="227" spans="1:16" x14ac:dyDescent="0.3">
      <c r="A227" s="78" t="s">
        <v>250</v>
      </c>
      <c r="B227" s="72" t="s">
        <v>438</v>
      </c>
      <c r="C227" s="73">
        <v>110</v>
      </c>
      <c r="D227" s="74">
        <v>23.27</v>
      </c>
      <c r="E227" s="76">
        <v>9.6</v>
      </c>
      <c r="F227" s="74">
        <v>0.98</v>
      </c>
      <c r="G227" s="74">
        <v>186.83</v>
      </c>
      <c r="H227" s="74">
        <v>0.15</v>
      </c>
      <c r="I227" s="76">
        <v>1.2</v>
      </c>
      <c r="J227" s="75"/>
      <c r="K227" s="74">
        <v>1.22</v>
      </c>
      <c r="L227" s="74">
        <v>15.38</v>
      </c>
      <c r="M227" s="74">
        <v>246.13</v>
      </c>
      <c r="N227" s="74">
        <v>36.07</v>
      </c>
      <c r="O227" s="74">
        <v>2.61</v>
      </c>
    </row>
    <row r="228" spans="1:16" x14ac:dyDescent="0.3">
      <c r="A228" s="77" t="s">
        <v>243</v>
      </c>
      <c r="B228" s="72" t="s">
        <v>208</v>
      </c>
      <c r="C228" s="73">
        <v>180</v>
      </c>
      <c r="D228" s="74">
        <v>3.57</v>
      </c>
      <c r="E228" s="74">
        <v>3.45</v>
      </c>
      <c r="F228" s="74">
        <v>27.11</v>
      </c>
      <c r="G228" s="74">
        <v>154.47</v>
      </c>
      <c r="H228" s="76">
        <v>0.2</v>
      </c>
      <c r="I228" s="74">
        <v>32.64</v>
      </c>
      <c r="J228" s="74">
        <v>169.91</v>
      </c>
      <c r="K228" s="74">
        <v>1.1100000000000001</v>
      </c>
      <c r="L228" s="74">
        <v>29.01</v>
      </c>
      <c r="M228" s="76">
        <v>105.4</v>
      </c>
      <c r="N228" s="74">
        <v>41.16</v>
      </c>
      <c r="O228" s="74">
        <v>1.55</v>
      </c>
    </row>
    <row r="229" spans="1:16" x14ac:dyDescent="0.3">
      <c r="A229" s="78" t="s">
        <v>241</v>
      </c>
      <c r="B229" s="72" t="s">
        <v>449</v>
      </c>
      <c r="C229" s="73">
        <v>200</v>
      </c>
      <c r="D229" s="74">
        <v>0.16</v>
      </c>
      <c r="E229" s="74">
        <v>0.12</v>
      </c>
      <c r="F229" s="74">
        <v>5.72</v>
      </c>
      <c r="G229" s="76">
        <v>25.2</v>
      </c>
      <c r="H229" s="74">
        <v>0.01</v>
      </c>
      <c r="I229" s="73">
        <v>2</v>
      </c>
      <c r="J229" s="76">
        <v>0.8</v>
      </c>
      <c r="K229" s="74">
        <v>0.16</v>
      </c>
      <c r="L229" s="76">
        <v>7.6</v>
      </c>
      <c r="M229" s="76">
        <v>6.4</v>
      </c>
      <c r="N229" s="76">
        <v>4.8</v>
      </c>
      <c r="O229" s="74">
        <v>0.92</v>
      </c>
    </row>
    <row r="230" spans="1:16" x14ac:dyDescent="0.3">
      <c r="A230" s="78"/>
      <c r="B230" s="72" t="s">
        <v>274</v>
      </c>
      <c r="C230" s="73">
        <v>80</v>
      </c>
      <c r="D230" s="74">
        <v>5.36</v>
      </c>
      <c r="E230" s="74">
        <v>0.96</v>
      </c>
      <c r="F230" s="74">
        <v>42.32</v>
      </c>
      <c r="G230" s="76">
        <v>199.2</v>
      </c>
      <c r="H230" s="75"/>
      <c r="I230" s="75"/>
      <c r="J230" s="75"/>
      <c r="K230" s="75"/>
      <c r="L230" s="75"/>
      <c r="M230" s="75"/>
      <c r="N230" s="75"/>
      <c r="O230" s="75"/>
    </row>
    <row r="231" spans="1:16" x14ac:dyDescent="0.3">
      <c r="A231" s="186" t="s">
        <v>35</v>
      </c>
      <c r="B231" s="186"/>
      <c r="C231" s="79">
        <v>930</v>
      </c>
      <c r="D231" s="74">
        <v>36.19</v>
      </c>
      <c r="E231" s="74">
        <v>24.58</v>
      </c>
      <c r="F231" s="74">
        <v>94.88</v>
      </c>
      <c r="G231" s="74">
        <v>751.43</v>
      </c>
      <c r="H231" s="74">
        <v>0.48</v>
      </c>
      <c r="I231" s="74">
        <v>84.37</v>
      </c>
      <c r="J231" s="74">
        <v>422.84</v>
      </c>
      <c r="K231" s="74">
        <v>6.93</v>
      </c>
      <c r="L231" s="74">
        <v>130.91999999999999</v>
      </c>
      <c r="M231" s="76">
        <v>459.9</v>
      </c>
      <c r="N231" s="74">
        <v>130.22999999999999</v>
      </c>
      <c r="O231" s="74">
        <v>7.29</v>
      </c>
    </row>
    <row r="232" spans="1:16" x14ac:dyDescent="0.3">
      <c r="A232" s="187" t="s">
        <v>255</v>
      </c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</row>
    <row r="233" spans="1:16" x14ac:dyDescent="0.3">
      <c r="A233" s="81"/>
      <c r="B233" s="72" t="s">
        <v>185</v>
      </c>
      <c r="C233" s="73">
        <v>200</v>
      </c>
      <c r="D233" s="73">
        <v>6</v>
      </c>
      <c r="E233" s="73">
        <v>2</v>
      </c>
      <c r="F233" s="73">
        <v>8</v>
      </c>
      <c r="G233" s="73">
        <v>80</v>
      </c>
      <c r="H233" s="74">
        <v>0.08</v>
      </c>
      <c r="I233" s="76">
        <v>1.4</v>
      </c>
      <c r="J233" s="75"/>
      <c r="K233" s="75"/>
      <c r="L233" s="73">
        <v>240</v>
      </c>
      <c r="M233" s="73">
        <v>180</v>
      </c>
      <c r="N233" s="73">
        <v>28</v>
      </c>
      <c r="O233" s="76">
        <v>0.2</v>
      </c>
    </row>
    <row r="234" spans="1:16" x14ac:dyDescent="0.3">
      <c r="A234" s="78" t="s">
        <v>181</v>
      </c>
      <c r="B234" s="72" t="s">
        <v>34</v>
      </c>
      <c r="C234" s="73">
        <v>150</v>
      </c>
      <c r="D234" s="76">
        <v>0.6</v>
      </c>
      <c r="E234" s="76">
        <v>0.6</v>
      </c>
      <c r="F234" s="76">
        <v>14.7</v>
      </c>
      <c r="G234" s="76">
        <v>70.5</v>
      </c>
      <c r="H234" s="74">
        <v>0.05</v>
      </c>
      <c r="I234" s="73">
        <v>15</v>
      </c>
      <c r="J234" s="76">
        <v>7.5</v>
      </c>
      <c r="K234" s="76">
        <v>0.3</v>
      </c>
      <c r="L234" s="73">
        <v>24</v>
      </c>
      <c r="M234" s="76">
        <v>16.5</v>
      </c>
      <c r="N234" s="76">
        <v>13.5</v>
      </c>
      <c r="O234" s="76">
        <v>3.3</v>
      </c>
    </row>
    <row r="235" spans="1:16" x14ac:dyDescent="0.3">
      <c r="A235" s="186" t="s">
        <v>256</v>
      </c>
      <c r="B235" s="186"/>
      <c r="C235" s="79">
        <v>350</v>
      </c>
      <c r="D235" s="74">
        <v>6.6</v>
      </c>
      <c r="E235" s="74">
        <v>2.6</v>
      </c>
      <c r="F235" s="74">
        <v>22.7</v>
      </c>
      <c r="G235" s="76">
        <v>150.5</v>
      </c>
      <c r="H235" s="74">
        <v>0.13</v>
      </c>
      <c r="I235" s="76">
        <v>16.399999999999999</v>
      </c>
      <c r="J235" s="76">
        <v>7.5</v>
      </c>
      <c r="K235" s="76">
        <v>0.3</v>
      </c>
      <c r="L235" s="73">
        <v>264</v>
      </c>
      <c r="M235" s="76">
        <v>196.5</v>
      </c>
      <c r="N235" s="76">
        <v>41.5</v>
      </c>
      <c r="O235" s="76">
        <v>3.5</v>
      </c>
    </row>
    <row r="236" spans="1:16" x14ac:dyDescent="0.3">
      <c r="A236" s="186" t="s">
        <v>36</v>
      </c>
      <c r="B236" s="186"/>
      <c r="C236" s="86">
        <v>2045</v>
      </c>
      <c r="D236" s="74">
        <v>75.2</v>
      </c>
      <c r="E236" s="74">
        <v>51.09</v>
      </c>
      <c r="F236" s="74">
        <v>220.64</v>
      </c>
      <c r="G236" s="74">
        <v>1665.81</v>
      </c>
      <c r="H236" s="74">
        <v>1.08</v>
      </c>
      <c r="I236" s="74">
        <v>120.32</v>
      </c>
      <c r="J236" s="74">
        <v>584.74</v>
      </c>
      <c r="K236" s="74">
        <v>10.44</v>
      </c>
      <c r="L236" s="74">
        <v>902.81</v>
      </c>
      <c r="M236" s="76">
        <v>1243.4000000000001</v>
      </c>
      <c r="N236" s="73">
        <v>398</v>
      </c>
      <c r="O236" s="76">
        <v>20.3</v>
      </c>
    </row>
    <row r="237" spans="1:16" s="53" customFormat="1" x14ac:dyDescent="0.3">
      <c r="A237" s="59" t="s">
        <v>12</v>
      </c>
      <c r="B237" s="60" t="s">
        <v>38</v>
      </c>
      <c r="C237" s="56"/>
      <c r="D237" s="56"/>
      <c r="E237" s="56"/>
      <c r="F237" s="56"/>
      <c r="G237" s="56"/>
      <c r="H237" s="57"/>
      <c r="I237" s="57"/>
      <c r="J237" s="56"/>
      <c r="K237" s="56"/>
      <c r="L237" s="56"/>
      <c r="M237" s="56"/>
      <c r="N237" s="56"/>
      <c r="O237" s="56"/>
      <c r="P237" s="52"/>
    </row>
    <row r="238" spans="1:16" s="53" customFormat="1" x14ac:dyDescent="0.3">
      <c r="A238" s="59" t="s">
        <v>14</v>
      </c>
      <c r="B238" s="60">
        <v>2</v>
      </c>
      <c r="C238" s="56"/>
      <c r="D238" s="56"/>
      <c r="E238" s="56"/>
      <c r="F238" s="56"/>
      <c r="G238" s="56"/>
      <c r="H238" s="57"/>
      <c r="I238" s="57"/>
      <c r="J238" s="56"/>
      <c r="K238" s="56"/>
      <c r="L238" s="56"/>
      <c r="M238" s="56"/>
      <c r="N238" s="56"/>
      <c r="O238" s="56"/>
      <c r="P238" s="52"/>
    </row>
    <row r="239" spans="1:16" x14ac:dyDescent="0.3">
      <c r="A239" s="189" t="s">
        <v>15</v>
      </c>
      <c r="B239" s="189" t="s">
        <v>16</v>
      </c>
      <c r="C239" s="189" t="s">
        <v>17</v>
      </c>
      <c r="D239" s="188" t="s">
        <v>18</v>
      </c>
      <c r="E239" s="188"/>
      <c r="F239" s="188"/>
      <c r="G239" s="189" t="s">
        <v>19</v>
      </c>
      <c r="H239" s="188" t="s">
        <v>20</v>
      </c>
      <c r="I239" s="188"/>
      <c r="J239" s="188"/>
      <c r="K239" s="188"/>
      <c r="L239" s="188" t="s">
        <v>21</v>
      </c>
      <c r="M239" s="188"/>
      <c r="N239" s="188"/>
      <c r="O239" s="188"/>
    </row>
    <row r="240" spans="1:16" x14ac:dyDescent="0.3">
      <c r="A240" s="190"/>
      <c r="B240" s="191"/>
      <c r="C240" s="190"/>
      <c r="D240" s="69" t="s">
        <v>22</v>
      </c>
      <c r="E240" s="69" t="s">
        <v>23</v>
      </c>
      <c r="F240" s="69" t="s">
        <v>24</v>
      </c>
      <c r="G240" s="190"/>
      <c r="H240" s="69" t="s">
        <v>25</v>
      </c>
      <c r="I240" s="69" t="s">
        <v>26</v>
      </c>
      <c r="J240" s="69" t="s">
        <v>27</v>
      </c>
      <c r="K240" s="69" t="s">
        <v>28</v>
      </c>
      <c r="L240" s="69" t="s">
        <v>29</v>
      </c>
      <c r="M240" s="69" t="s">
        <v>30</v>
      </c>
      <c r="N240" s="69" t="s">
        <v>31</v>
      </c>
      <c r="O240" s="69" t="s">
        <v>32</v>
      </c>
    </row>
    <row r="241" spans="1:15" x14ac:dyDescent="0.3">
      <c r="A241" s="70">
        <v>1</v>
      </c>
      <c r="B241" s="70">
        <v>2</v>
      </c>
      <c r="C241" s="70">
        <v>3</v>
      </c>
      <c r="D241" s="70">
        <v>4</v>
      </c>
      <c r="E241" s="70">
        <v>5</v>
      </c>
      <c r="F241" s="70">
        <v>6</v>
      </c>
      <c r="G241" s="70">
        <v>7</v>
      </c>
      <c r="H241" s="70">
        <v>8</v>
      </c>
      <c r="I241" s="70">
        <v>9</v>
      </c>
      <c r="J241" s="70">
        <v>10</v>
      </c>
      <c r="K241" s="70">
        <v>11</v>
      </c>
      <c r="L241" s="70">
        <v>12</v>
      </c>
      <c r="M241" s="70">
        <v>13</v>
      </c>
      <c r="N241" s="70">
        <v>14</v>
      </c>
      <c r="O241" s="70">
        <v>15</v>
      </c>
    </row>
    <row r="242" spans="1:15" x14ac:dyDescent="0.3">
      <c r="A242" s="187" t="s">
        <v>33</v>
      </c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</row>
    <row r="243" spans="1:15" x14ac:dyDescent="0.3">
      <c r="A243" s="71" t="s">
        <v>188</v>
      </c>
      <c r="B243" s="72" t="s">
        <v>39</v>
      </c>
      <c r="C243" s="80">
        <v>10</v>
      </c>
      <c r="D243" s="82">
        <v>0.08</v>
      </c>
      <c r="E243" s="82">
        <v>7.25</v>
      </c>
      <c r="F243" s="82">
        <v>0.13</v>
      </c>
      <c r="G243" s="83">
        <v>66.099999999999994</v>
      </c>
      <c r="H243" s="84"/>
      <c r="I243" s="84"/>
      <c r="J243" s="80">
        <v>45</v>
      </c>
      <c r="K243" s="83">
        <v>0.1</v>
      </c>
      <c r="L243" s="83">
        <v>2.4</v>
      </c>
      <c r="M243" s="80">
        <v>3</v>
      </c>
      <c r="N243" s="82">
        <v>0.05</v>
      </c>
      <c r="O243" s="82">
        <v>0.03</v>
      </c>
    </row>
    <row r="244" spans="1:15" ht="33" x14ac:dyDescent="0.3">
      <c r="A244" s="78" t="s">
        <v>246</v>
      </c>
      <c r="B244" s="72" t="s">
        <v>525</v>
      </c>
      <c r="C244" s="80">
        <v>190</v>
      </c>
      <c r="D244" s="74">
        <v>25.61</v>
      </c>
      <c r="E244" s="74">
        <v>8.1399999999999988</v>
      </c>
      <c r="F244" s="74">
        <v>24.64</v>
      </c>
      <c r="G244" s="74">
        <v>280.77</v>
      </c>
      <c r="H244" s="74">
        <v>0.13</v>
      </c>
      <c r="I244" s="74">
        <v>9.56</v>
      </c>
      <c r="J244" s="74">
        <v>38.24</v>
      </c>
      <c r="K244" s="74">
        <v>0.74</v>
      </c>
      <c r="L244" s="74">
        <v>213</v>
      </c>
      <c r="M244" s="74">
        <v>321.10000000000002</v>
      </c>
      <c r="N244" s="74">
        <v>60.64</v>
      </c>
      <c r="O244" s="74">
        <v>1.3800000000000001</v>
      </c>
    </row>
    <row r="245" spans="1:15" x14ac:dyDescent="0.3">
      <c r="A245" s="71" t="s">
        <v>235</v>
      </c>
      <c r="B245" s="72" t="s">
        <v>169</v>
      </c>
      <c r="C245" s="73">
        <v>200</v>
      </c>
      <c r="D245" s="74">
        <v>0.26</v>
      </c>
      <c r="E245" s="74">
        <v>0.03</v>
      </c>
      <c r="F245" s="74">
        <v>1.88</v>
      </c>
      <c r="G245" s="76">
        <v>10.3</v>
      </c>
      <c r="H245" s="75"/>
      <c r="I245" s="76">
        <v>2.9</v>
      </c>
      <c r="J245" s="76">
        <v>0.5</v>
      </c>
      <c r="K245" s="74">
        <v>0.01</v>
      </c>
      <c r="L245" s="74">
        <v>7.75</v>
      </c>
      <c r="M245" s="74">
        <v>9.7799999999999994</v>
      </c>
      <c r="N245" s="74">
        <v>5.24</v>
      </c>
      <c r="O245" s="74">
        <v>0.86</v>
      </c>
    </row>
    <row r="246" spans="1:15" x14ac:dyDescent="0.3">
      <c r="A246" s="71"/>
      <c r="B246" s="72" t="s">
        <v>461</v>
      </c>
      <c r="C246" s="73">
        <v>90</v>
      </c>
      <c r="D246" s="74">
        <v>2.52</v>
      </c>
      <c r="E246" s="74">
        <v>1.44</v>
      </c>
      <c r="F246" s="76">
        <v>12.6</v>
      </c>
      <c r="G246" s="74">
        <v>80.25</v>
      </c>
      <c r="H246" s="74">
        <v>0.03</v>
      </c>
      <c r="I246" s="74">
        <v>0.45</v>
      </c>
      <c r="J246" s="73">
        <v>9</v>
      </c>
      <c r="K246" s="75"/>
      <c r="L246" s="73">
        <v>216</v>
      </c>
      <c r="M246" s="76">
        <v>77.400000000000006</v>
      </c>
      <c r="N246" s="76">
        <v>11.7</v>
      </c>
      <c r="O246" s="74">
        <v>0.09</v>
      </c>
    </row>
    <row r="247" spans="1:15" x14ac:dyDescent="0.3">
      <c r="A247" s="78"/>
      <c r="B247" s="72" t="s">
        <v>274</v>
      </c>
      <c r="C247" s="73">
        <v>60</v>
      </c>
      <c r="D247" s="74">
        <v>4.0199999999999996</v>
      </c>
      <c r="E247" s="74">
        <v>0.72</v>
      </c>
      <c r="F247" s="74">
        <v>31.74</v>
      </c>
      <c r="G247" s="76">
        <v>149.4</v>
      </c>
      <c r="H247" s="75"/>
      <c r="I247" s="75"/>
      <c r="J247" s="75"/>
      <c r="K247" s="75"/>
      <c r="L247" s="75"/>
      <c r="M247" s="75"/>
      <c r="N247" s="75"/>
      <c r="O247" s="75"/>
    </row>
    <row r="248" spans="1:15" x14ac:dyDescent="0.3">
      <c r="A248" s="186" t="s">
        <v>166</v>
      </c>
      <c r="B248" s="186"/>
      <c r="C248" s="79">
        <v>550</v>
      </c>
      <c r="D248" s="74">
        <v>32.49</v>
      </c>
      <c r="E248" s="74">
        <v>17.579999999999998</v>
      </c>
      <c r="F248" s="74">
        <v>70.989999999999995</v>
      </c>
      <c r="G248" s="74">
        <v>586.82000000000005</v>
      </c>
      <c r="H248" s="74">
        <v>0.16</v>
      </c>
      <c r="I248" s="74">
        <v>12.91</v>
      </c>
      <c r="J248" s="74">
        <v>92.74</v>
      </c>
      <c r="K248" s="74">
        <v>0.85</v>
      </c>
      <c r="L248" s="74">
        <v>439.15</v>
      </c>
      <c r="M248" s="74">
        <v>411.28</v>
      </c>
      <c r="N248" s="74">
        <v>77.63</v>
      </c>
      <c r="O248" s="74">
        <v>2.36</v>
      </c>
    </row>
    <row r="249" spans="1:15" x14ac:dyDescent="0.3">
      <c r="A249" s="187" t="s">
        <v>253</v>
      </c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</row>
    <row r="250" spans="1:15" x14ac:dyDescent="0.3">
      <c r="A250" s="78" t="s">
        <v>181</v>
      </c>
      <c r="B250" s="72" t="s">
        <v>34</v>
      </c>
      <c r="C250" s="73">
        <v>150</v>
      </c>
      <c r="D250" s="76">
        <v>0.6</v>
      </c>
      <c r="E250" s="76">
        <v>0.6</v>
      </c>
      <c r="F250" s="76">
        <v>14.7</v>
      </c>
      <c r="G250" s="76">
        <v>70.5</v>
      </c>
      <c r="H250" s="74">
        <v>0.05</v>
      </c>
      <c r="I250" s="73">
        <v>15</v>
      </c>
      <c r="J250" s="76">
        <v>7.5</v>
      </c>
      <c r="K250" s="76">
        <v>0.3</v>
      </c>
      <c r="L250" s="73">
        <v>24</v>
      </c>
      <c r="M250" s="76">
        <v>16.5</v>
      </c>
      <c r="N250" s="76">
        <v>13.5</v>
      </c>
      <c r="O250" s="76">
        <v>3.3</v>
      </c>
    </row>
    <row r="251" spans="1:15" x14ac:dyDescent="0.3">
      <c r="A251" s="78"/>
      <c r="B251" s="72" t="s">
        <v>170</v>
      </c>
      <c r="C251" s="73">
        <v>30</v>
      </c>
      <c r="D251" s="74">
        <v>2.37</v>
      </c>
      <c r="E251" s="74">
        <v>6.18</v>
      </c>
      <c r="F251" s="74">
        <v>11.96</v>
      </c>
      <c r="G251" s="76">
        <v>114.4</v>
      </c>
      <c r="H251" s="74">
        <v>0.05</v>
      </c>
      <c r="I251" s="74">
        <v>1.28</v>
      </c>
      <c r="J251" s="76">
        <v>60.1</v>
      </c>
      <c r="K251" s="74">
        <v>0.99</v>
      </c>
      <c r="L251" s="76">
        <v>32.9</v>
      </c>
      <c r="M251" s="76">
        <v>56.1</v>
      </c>
      <c r="N251" s="76">
        <v>32.700000000000003</v>
      </c>
      <c r="O251" s="74">
        <v>0.82</v>
      </c>
    </row>
    <row r="252" spans="1:15" x14ac:dyDescent="0.3">
      <c r="A252" s="186" t="s">
        <v>254</v>
      </c>
      <c r="B252" s="186"/>
      <c r="C252" s="79">
        <v>180</v>
      </c>
      <c r="D252" s="74">
        <v>2.97</v>
      </c>
      <c r="E252" s="74">
        <v>6.78</v>
      </c>
      <c r="F252" s="74">
        <v>26.66</v>
      </c>
      <c r="G252" s="76">
        <v>184.9</v>
      </c>
      <c r="H252" s="76">
        <v>0.1</v>
      </c>
      <c r="I252" s="74">
        <v>16.28</v>
      </c>
      <c r="J252" s="76">
        <v>67.599999999999994</v>
      </c>
      <c r="K252" s="74">
        <v>1.29</v>
      </c>
      <c r="L252" s="76">
        <v>56.9</v>
      </c>
      <c r="M252" s="76">
        <v>72.599999999999994</v>
      </c>
      <c r="N252" s="76">
        <v>46.2</v>
      </c>
      <c r="O252" s="74">
        <v>4.12</v>
      </c>
    </row>
    <row r="253" spans="1:15" x14ac:dyDescent="0.3">
      <c r="A253" s="187" t="s">
        <v>11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</row>
    <row r="254" spans="1:15" x14ac:dyDescent="0.3">
      <c r="A254" s="71" t="s">
        <v>182</v>
      </c>
      <c r="B254" s="72" t="s">
        <v>171</v>
      </c>
      <c r="C254" s="73">
        <v>100</v>
      </c>
      <c r="D254" s="74">
        <v>0.87</v>
      </c>
      <c r="E254" s="74">
        <v>4.1100000000000003</v>
      </c>
      <c r="F254" s="74">
        <v>3.31</v>
      </c>
      <c r="G254" s="74">
        <v>53.73</v>
      </c>
      <c r="H254" s="74">
        <v>0.03</v>
      </c>
      <c r="I254" s="76">
        <v>9.8000000000000007</v>
      </c>
      <c r="J254" s="76">
        <v>8.3000000000000007</v>
      </c>
      <c r="K254" s="74">
        <v>1.87</v>
      </c>
      <c r="L254" s="74">
        <v>20.23</v>
      </c>
      <c r="M254" s="74">
        <v>33.979999999999997</v>
      </c>
      <c r="N254" s="74">
        <v>13.81</v>
      </c>
      <c r="O254" s="74">
        <v>0.55000000000000004</v>
      </c>
    </row>
    <row r="255" spans="1:15" ht="33" x14ac:dyDescent="0.3">
      <c r="A255" s="71" t="s">
        <v>184</v>
      </c>
      <c r="B255" s="72" t="s">
        <v>450</v>
      </c>
      <c r="C255" s="73">
        <v>250</v>
      </c>
      <c r="D255" s="74">
        <v>9.07</v>
      </c>
      <c r="E255" s="74">
        <v>7.11</v>
      </c>
      <c r="F255" s="74">
        <v>19.28</v>
      </c>
      <c r="G255" s="74">
        <v>177.73</v>
      </c>
      <c r="H255" s="74">
        <v>0.36</v>
      </c>
      <c r="I255" s="74">
        <v>11.98</v>
      </c>
      <c r="J255" s="76">
        <v>201.9</v>
      </c>
      <c r="K255" s="74">
        <v>2.41</v>
      </c>
      <c r="L255" s="74">
        <v>32.04</v>
      </c>
      <c r="M255" s="74">
        <v>117.98</v>
      </c>
      <c r="N255" s="74">
        <v>38.409999999999997</v>
      </c>
      <c r="O255" s="74">
        <v>2.48</v>
      </c>
    </row>
    <row r="256" spans="1:15" x14ac:dyDescent="0.3">
      <c r="A256" s="77" t="s">
        <v>428</v>
      </c>
      <c r="B256" s="72" t="s">
        <v>451</v>
      </c>
      <c r="C256" s="73">
        <v>100</v>
      </c>
      <c r="D256" s="74">
        <v>23.29</v>
      </c>
      <c r="E256" s="74">
        <v>10.99</v>
      </c>
      <c r="F256" s="74">
        <v>11.41</v>
      </c>
      <c r="G256" s="74">
        <v>238.17</v>
      </c>
      <c r="H256" s="74">
        <v>0.21</v>
      </c>
      <c r="I256" s="74">
        <v>6.67</v>
      </c>
      <c r="J256" s="76">
        <v>13.3</v>
      </c>
      <c r="K256" s="74">
        <v>4.4800000000000004</v>
      </c>
      <c r="L256" s="74">
        <v>78.14</v>
      </c>
      <c r="M256" s="74">
        <v>389.33</v>
      </c>
      <c r="N256" s="74">
        <v>92.59</v>
      </c>
      <c r="O256" s="74">
        <v>1.91</v>
      </c>
    </row>
    <row r="257" spans="1:16" x14ac:dyDescent="0.3">
      <c r="A257" s="71" t="s">
        <v>412</v>
      </c>
      <c r="B257" s="72" t="s">
        <v>172</v>
      </c>
      <c r="C257" s="73">
        <v>180</v>
      </c>
      <c r="D257" s="74">
        <v>3.72</v>
      </c>
      <c r="E257" s="74">
        <v>0.74</v>
      </c>
      <c r="F257" s="74">
        <v>30.32</v>
      </c>
      <c r="G257" s="74">
        <v>143.22</v>
      </c>
      <c r="H257" s="74">
        <v>0.22</v>
      </c>
      <c r="I257" s="76">
        <v>37.200000000000003</v>
      </c>
      <c r="J257" s="74">
        <v>5.58</v>
      </c>
      <c r="K257" s="74">
        <v>0.19</v>
      </c>
      <c r="L257" s="76">
        <v>19.7</v>
      </c>
      <c r="M257" s="74">
        <v>108.11</v>
      </c>
      <c r="N257" s="74">
        <v>42.85</v>
      </c>
      <c r="O257" s="74">
        <v>1.68</v>
      </c>
    </row>
    <row r="258" spans="1:16" x14ac:dyDescent="0.3">
      <c r="A258" s="78" t="s">
        <v>241</v>
      </c>
      <c r="B258" s="72" t="s">
        <v>204</v>
      </c>
      <c r="C258" s="73">
        <v>200</v>
      </c>
      <c r="D258" s="76">
        <v>0.2</v>
      </c>
      <c r="E258" s="74">
        <v>0.08</v>
      </c>
      <c r="F258" s="74">
        <v>1.47</v>
      </c>
      <c r="G258" s="76">
        <v>8.8000000000000007</v>
      </c>
      <c r="H258" s="74">
        <v>0.01</v>
      </c>
      <c r="I258" s="73">
        <v>40</v>
      </c>
      <c r="J258" s="76">
        <v>3.4</v>
      </c>
      <c r="K258" s="74">
        <v>0.14000000000000001</v>
      </c>
      <c r="L258" s="76">
        <v>7.2</v>
      </c>
      <c r="M258" s="76">
        <v>6.6</v>
      </c>
      <c r="N258" s="76">
        <v>6.2</v>
      </c>
      <c r="O258" s="74">
        <v>0.26</v>
      </c>
    </row>
    <row r="259" spans="1:16" x14ac:dyDescent="0.3">
      <c r="A259" s="78"/>
      <c r="B259" s="72" t="s">
        <v>274</v>
      </c>
      <c r="C259" s="73">
        <v>70</v>
      </c>
      <c r="D259" s="74">
        <v>4.6900000000000004</v>
      </c>
      <c r="E259" s="74">
        <v>0.84</v>
      </c>
      <c r="F259" s="74">
        <v>37.03</v>
      </c>
      <c r="G259" s="76">
        <v>174.3</v>
      </c>
      <c r="H259" s="75"/>
      <c r="I259" s="75"/>
      <c r="J259" s="75"/>
      <c r="K259" s="75"/>
      <c r="L259" s="75"/>
      <c r="M259" s="75"/>
      <c r="N259" s="75"/>
      <c r="O259" s="75"/>
    </row>
    <row r="260" spans="1:16" x14ac:dyDescent="0.3">
      <c r="A260" s="186" t="s">
        <v>35</v>
      </c>
      <c r="B260" s="186"/>
      <c r="C260" s="79">
        <v>900</v>
      </c>
      <c r="D260" s="74">
        <v>41.84</v>
      </c>
      <c r="E260" s="74">
        <v>23.87</v>
      </c>
      <c r="F260" s="74">
        <v>102.82</v>
      </c>
      <c r="G260" s="74">
        <v>795.95</v>
      </c>
      <c r="H260" s="74">
        <v>0.83</v>
      </c>
      <c r="I260" s="74">
        <v>105.65</v>
      </c>
      <c r="J260" s="74">
        <v>232.48</v>
      </c>
      <c r="K260" s="74">
        <v>9.09</v>
      </c>
      <c r="L260" s="74">
        <v>157.31</v>
      </c>
      <c r="M260" s="73">
        <v>656</v>
      </c>
      <c r="N260" s="74">
        <v>193.86</v>
      </c>
      <c r="O260" s="74">
        <v>6.88</v>
      </c>
    </row>
    <row r="261" spans="1:16" x14ac:dyDescent="0.3">
      <c r="A261" s="187" t="s">
        <v>255</v>
      </c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</row>
    <row r="262" spans="1:16" x14ac:dyDescent="0.3">
      <c r="A262" s="81"/>
      <c r="B262" s="72" t="s">
        <v>185</v>
      </c>
      <c r="C262" s="73">
        <v>200</v>
      </c>
      <c r="D262" s="73">
        <v>6</v>
      </c>
      <c r="E262" s="73">
        <v>2</v>
      </c>
      <c r="F262" s="73">
        <v>8</v>
      </c>
      <c r="G262" s="73">
        <v>80</v>
      </c>
      <c r="H262" s="74">
        <v>0.08</v>
      </c>
      <c r="I262" s="76">
        <v>1.4</v>
      </c>
      <c r="J262" s="75"/>
      <c r="K262" s="75"/>
      <c r="L262" s="73">
        <v>240</v>
      </c>
      <c r="M262" s="73">
        <v>180</v>
      </c>
      <c r="N262" s="73">
        <v>28</v>
      </c>
      <c r="O262" s="76">
        <v>0.2</v>
      </c>
    </row>
    <row r="263" spans="1:16" x14ac:dyDescent="0.3">
      <c r="A263" s="78" t="s">
        <v>181</v>
      </c>
      <c r="B263" s="72" t="s">
        <v>34</v>
      </c>
      <c r="C263" s="73">
        <v>150</v>
      </c>
      <c r="D263" s="76">
        <v>0.6</v>
      </c>
      <c r="E263" s="76">
        <v>0.6</v>
      </c>
      <c r="F263" s="76">
        <v>14.7</v>
      </c>
      <c r="G263" s="76">
        <v>70.5</v>
      </c>
      <c r="H263" s="74">
        <v>0.05</v>
      </c>
      <c r="I263" s="73">
        <v>15</v>
      </c>
      <c r="J263" s="76">
        <v>7.5</v>
      </c>
      <c r="K263" s="76">
        <v>0.3</v>
      </c>
      <c r="L263" s="73">
        <v>24</v>
      </c>
      <c r="M263" s="76">
        <v>16.5</v>
      </c>
      <c r="N263" s="76">
        <v>13.5</v>
      </c>
      <c r="O263" s="76">
        <v>3.3</v>
      </c>
    </row>
    <row r="264" spans="1:16" x14ac:dyDescent="0.3">
      <c r="A264" s="186" t="s">
        <v>256</v>
      </c>
      <c r="B264" s="186"/>
      <c r="C264" s="79">
        <v>350</v>
      </c>
      <c r="D264" s="74">
        <v>6.6</v>
      </c>
      <c r="E264" s="74">
        <v>2.6</v>
      </c>
      <c r="F264" s="74">
        <v>22.7</v>
      </c>
      <c r="G264" s="76">
        <v>150.5</v>
      </c>
      <c r="H264" s="74">
        <v>0.13</v>
      </c>
      <c r="I264" s="76">
        <v>16.399999999999999</v>
      </c>
      <c r="J264" s="76">
        <v>7.5</v>
      </c>
      <c r="K264" s="76">
        <v>0.3</v>
      </c>
      <c r="L264" s="73">
        <v>264</v>
      </c>
      <c r="M264" s="76">
        <v>196.5</v>
      </c>
      <c r="N264" s="76">
        <v>41.5</v>
      </c>
      <c r="O264" s="76">
        <v>3.5</v>
      </c>
    </row>
    <row r="265" spans="1:16" x14ac:dyDescent="0.3">
      <c r="A265" s="186" t="s">
        <v>36</v>
      </c>
      <c r="B265" s="186"/>
      <c r="C265" s="86">
        <v>1980</v>
      </c>
      <c r="D265" s="74">
        <v>83.9</v>
      </c>
      <c r="E265" s="74">
        <v>50.83</v>
      </c>
      <c r="F265" s="74">
        <v>223.17</v>
      </c>
      <c r="G265" s="74">
        <v>1718.17</v>
      </c>
      <c r="H265" s="74">
        <v>1.22</v>
      </c>
      <c r="I265" s="74">
        <v>151.24</v>
      </c>
      <c r="J265" s="74">
        <v>400.32</v>
      </c>
      <c r="K265" s="74">
        <v>11.53</v>
      </c>
      <c r="L265" s="74">
        <v>917.36</v>
      </c>
      <c r="M265" s="74">
        <v>1336.38</v>
      </c>
      <c r="N265" s="74">
        <v>359.19</v>
      </c>
      <c r="O265" s="74">
        <v>16.86</v>
      </c>
    </row>
    <row r="266" spans="1:16" s="53" customFormat="1" x14ac:dyDescent="0.3">
      <c r="A266" s="59" t="s">
        <v>12</v>
      </c>
      <c r="B266" s="60" t="s">
        <v>40</v>
      </c>
      <c r="C266" s="56"/>
      <c r="D266" s="56"/>
      <c r="E266" s="56"/>
      <c r="F266" s="56"/>
      <c r="G266" s="56"/>
      <c r="H266" s="57"/>
      <c r="I266" s="57"/>
      <c r="J266" s="56"/>
      <c r="K266" s="56"/>
      <c r="L266" s="56"/>
      <c r="M266" s="56"/>
      <c r="N266" s="56"/>
      <c r="O266" s="56"/>
      <c r="P266" s="52"/>
    </row>
    <row r="267" spans="1:16" s="53" customFormat="1" x14ac:dyDescent="0.3">
      <c r="A267" s="59" t="s">
        <v>14</v>
      </c>
      <c r="B267" s="60">
        <v>2</v>
      </c>
      <c r="C267" s="56"/>
      <c r="D267" s="56"/>
      <c r="E267" s="56"/>
      <c r="F267" s="56"/>
      <c r="G267" s="56"/>
      <c r="H267" s="57"/>
      <c r="I267" s="57"/>
      <c r="J267" s="56"/>
      <c r="K267" s="56"/>
      <c r="L267" s="56"/>
      <c r="M267" s="56"/>
      <c r="N267" s="56"/>
      <c r="O267" s="56"/>
      <c r="P267" s="52"/>
    </row>
    <row r="268" spans="1:16" x14ac:dyDescent="0.3">
      <c r="A268" s="189" t="s">
        <v>15</v>
      </c>
      <c r="B268" s="189" t="s">
        <v>16</v>
      </c>
      <c r="C268" s="189" t="s">
        <v>17</v>
      </c>
      <c r="D268" s="188" t="s">
        <v>18</v>
      </c>
      <c r="E268" s="188"/>
      <c r="F268" s="188"/>
      <c r="G268" s="189" t="s">
        <v>19</v>
      </c>
      <c r="H268" s="188" t="s">
        <v>20</v>
      </c>
      <c r="I268" s="188"/>
      <c r="J268" s="188"/>
      <c r="K268" s="188"/>
      <c r="L268" s="188" t="s">
        <v>21</v>
      </c>
      <c r="M268" s="188"/>
      <c r="N268" s="188"/>
      <c r="O268" s="188"/>
    </row>
    <row r="269" spans="1:16" x14ac:dyDescent="0.3">
      <c r="A269" s="190"/>
      <c r="B269" s="191"/>
      <c r="C269" s="190"/>
      <c r="D269" s="69" t="s">
        <v>22</v>
      </c>
      <c r="E269" s="69" t="s">
        <v>23</v>
      </c>
      <c r="F269" s="69" t="s">
        <v>24</v>
      </c>
      <c r="G269" s="190"/>
      <c r="H269" s="69" t="s">
        <v>25</v>
      </c>
      <c r="I269" s="69" t="s">
        <v>26</v>
      </c>
      <c r="J269" s="69" t="s">
        <v>27</v>
      </c>
      <c r="K269" s="69" t="s">
        <v>28</v>
      </c>
      <c r="L269" s="69" t="s">
        <v>29</v>
      </c>
      <c r="M269" s="69" t="s">
        <v>30</v>
      </c>
      <c r="N269" s="69" t="s">
        <v>31</v>
      </c>
      <c r="O269" s="69" t="s">
        <v>32</v>
      </c>
    </row>
    <row r="270" spans="1:16" x14ac:dyDescent="0.3">
      <c r="A270" s="70">
        <v>1</v>
      </c>
      <c r="B270" s="70">
        <v>2</v>
      </c>
      <c r="C270" s="70">
        <v>3</v>
      </c>
      <c r="D270" s="70">
        <v>4</v>
      </c>
      <c r="E270" s="70">
        <v>5</v>
      </c>
      <c r="F270" s="70">
        <v>6</v>
      </c>
      <c r="G270" s="70">
        <v>7</v>
      </c>
      <c r="H270" s="70">
        <v>8</v>
      </c>
      <c r="I270" s="70">
        <v>9</v>
      </c>
      <c r="J270" s="70">
        <v>10</v>
      </c>
      <c r="K270" s="70">
        <v>11</v>
      </c>
      <c r="L270" s="70">
        <v>12</v>
      </c>
      <c r="M270" s="70">
        <v>13</v>
      </c>
      <c r="N270" s="70">
        <v>14</v>
      </c>
      <c r="O270" s="70">
        <v>15</v>
      </c>
    </row>
    <row r="271" spans="1:16" x14ac:dyDescent="0.3">
      <c r="A271" s="187" t="s">
        <v>33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</row>
    <row r="272" spans="1:16" x14ac:dyDescent="0.3">
      <c r="A272" s="71" t="s">
        <v>189</v>
      </c>
      <c r="B272" s="72" t="s">
        <v>190</v>
      </c>
      <c r="C272" s="73">
        <v>15</v>
      </c>
      <c r="D272" s="74">
        <v>3.48</v>
      </c>
      <c r="E272" s="74">
        <v>4.43</v>
      </c>
      <c r="F272" s="75"/>
      <c r="G272" s="76">
        <v>54.6</v>
      </c>
      <c r="H272" s="74">
        <v>0.01</v>
      </c>
      <c r="I272" s="74">
        <v>0.11</v>
      </c>
      <c r="J272" s="76">
        <v>43.2</v>
      </c>
      <c r="K272" s="74">
        <v>0.08</v>
      </c>
      <c r="L272" s="73">
        <v>132</v>
      </c>
      <c r="M272" s="73">
        <v>75</v>
      </c>
      <c r="N272" s="74">
        <v>5.25</v>
      </c>
      <c r="O272" s="74">
        <v>0.15</v>
      </c>
    </row>
    <row r="273" spans="1:15" ht="33" x14ac:dyDescent="0.3">
      <c r="A273" s="78" t="s">
        <v>234</v>
      </c>
      <c r="B273" s="72" t="s">
        <v>452</v>
      </c>
      <c r="C273" s="73">
        <v>250</v>
      </c>
      <c r="D273" s="74">
        <v>10.19</v>
      </c>
      <c r="E273" s="73">
        <v>8</v>
      </c>
      <c r="F273" s="74">
        <v>40.92</v>
      </c>
      <c r="G273" s="74">
        <v>277.87</v>
      </c>
      <c r="H273" s="74">
        <v>0.28999999999999998</v>
      </c>
      <c r="I273" s="76">
        <v>3.5</v>
      </c>
      <c r="J273" s="74">
        <v>30.29</v>
      </c>
      <c r="K273" s="74">
        <v>0.75</v>
      </c>
      <c r="L273" s="74">
        <v>175.35</v>
      </c>
      <c r="M273" s="74">
        <v>284.02</v>
      </c>
      <c r="N273" s="74">
        <v>34.130000000000003</v>
      </c>
      <c r="O273" s="74">
        <v>2.13</v>
      </c>
    </row>
    <row r="274" spans="1:15" x14ac:dyDescent="0.3">
      <c r="A274" s="78" t="s">
        <v>237</v>
      </c>
      <c r="B274" s="72" t="s">
        <v>228</v>
      </c>
      <c r="C274" s="73">
        <v>70</v>
      </c>
      <c r="D274" s="74">
        <v>7.48</v>
      </c>
      <c r="E274" s="76">
        <v>3.3</v>
      </c>
      <c r="F274" s="74">
        <v>1.58</v>
      </c>
      <c r="G274" s="74">
        <v>65.73</v>
      </c>
      <c r="H274" s="74">
        <v>0.01</v>
      </c>
      <c r="I274" s="74">
        <v>0.26</v>
      </c>
      <c r="J274" s="73">
        <v>2</v>
      </c>
      <c r="K274" s="74">
        <v>1.32</v>
      </c>
      <c r="L274" s="74">
        <v>31.67</v>
      </c>
      <c r="M274" s="76">
        <v>35.1</v>
      </c>
      <c r="N274" s="74">
        <v>8.4700000000000006</v>
      </c>
      <c r="O274" s="74">
        <v>0.16</v>
      </c>
    </row>
    <row r="275" spans="1:15" x14ac:dyDescent="0.3">
      <c r="A275" s="71" t="s">
        <v>245</v>
      </c>
      <c r="B275" s="72" t="s">
        <v>177</v>
      </c>
      <c r="C275" s="73">
        <v>200</v>
      </c>
      <c r="D275" s="74">
        <v>3.64</v>
      </c>
      <c r="E275" s="74">
        <v>1.94</v>
      </c>
      <c r="F275" s="74">
        <v>6.28</v>
      </c>
      <c r="G275" s="74">
        <v>58.01</v>
      </c>
      <c r="H275" s="74">
        <v>0.04</v>
      </c>
      <c r="I275" s="74">
        <v>1.1599999999999999</v>
      </c>
      <c r="J275" s="74">
        <v>9.02</v>
      </c>
      <c r="K275" s="74">
        <v>0.01</v>
      </c>
      <c r="L275" s="74">
        <v>111.92</v>
      </c>
      <c r="M275" s="76">
        <v>106.3</v>
      </c>
      <c r="N275" s="74">
        <v>29.46</v>
      </c>
      <c r="O275" s="74">
        <v>0.97</v>
      </c>
    </row>
    <row r="276" spans="1:15" x14ac:dyDescent="0.3">
      <c r="A276" s="78"/>
      <c r="B276" s="72" t="s">
        <v>274</v>
      </c>
      <c r="C276" s="73">
        <v>50</v>
      </c>
      <c r="D276" s="74">
        <v>3.35</v>
      </c>
      <c r="E276" s="76">
        <v>0.6</v>
      </c>
      <c r="F276" s="74">
        <v>26.45</v>
      </c>
      <c r="G276" s="76">
        <v>124.5</v>
      </c>
      <c r="H276" s="75"/>
      <c r="I276" s="75"/>
      <c r="J276" s="75"/>
      <c r="K276" s="75"/>
      <c r="L276" s="75"/>
      <c r="M276" s="75"/>
      <c r="N276" s="75"/>
      <c r="O276" s="75"/>
    </row>
    <row r="277" spans="1:15" x14ac:dyDescent="0.3">
      <c r="A277" s="186" t="s">
        <v>166</v>
      </c>
      <c r="B277" s="186"/>
      <c r="C277" s="79">
        <v>585</v>
      </c>
      <c r="D277" s="74">
        <v>28.14</v>
      </c>
      <c r="E277" s="74">
        <v>18.27</v>
      </c>
      <c r="F277" s="74">
        <v>75.23</v>
      </c>
      <c r="G277" s="74">
        <v>580.71</v>
      </c>
      <c r="H277" s="74">
        <v>0.35</v>
      </c>
      <c r="I277" s="74">
        <v>5.03</v>
      </c>
      <c r="J277" s="74">
        <v>84.51</v>
      </c>
      <c r="K277" s="74">
        <v>2.16</v>
      </c>
      <c r="L277" s="74">
        <v>450.94</v>
      </c>
      <c r="M277" s="74">
        <v>500.42</v>
      </c>
      <c r="N277" s="74">
        <v>77.31</v>
      </c>
      <c r="O277" s="74">
        <v>3.41</v>
      </c>
    </row>
    <row r="278" spans="1:15" x14ac:dyDescent="0.3">
      <c r="A278" s="187" t="s">
        <v>253</v>
      </c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</row>
    <row r="279" spans="1:15" x14ac:dyDescent="0.3">
      <c r="A279" s="78" t="s">
        <v>181</v>
      </c>
      <c r="B279" s="72" t="s">
        <v>34</v>
      </c>
      <c r="C279" s="73">
        <v>150</v>
      </c>
      <c r="D279" s="76">
        <v>0.6</v>
      </c>
      <c r="E279" s="76">
        <v>0.6</v>
      </c>
      <c r="F279" s="76">
        <v>14.7</v>
      </c>
      <c r="G279" s="76">
        <v>70.5</v>
      </c>
      <c r="H279" s="74">
        <v>0.05</v>
      </c>
      <c r="I279" s="73">
        <v>15</v>
      </c>
      <c r="J279" s="76">
        <v>7.5</v>
      </c>
      <c r="K279" s="76">
        <v>0.3</v>
      </c>
      <c r="L279" s="73">
        <v>24</v>
      </c>
      <c r="M279" s="76">
        <v>16.5</v>
      </c>
      <c r="N279" s="76">
        <v>13.5</v>
      </c>
      <c r="O279" s="76">
        <v>3.3</v>
      </c>
    </row>
    <row r="280" spans="1:15" x14ac:dyDescent="0.3">
      <c r="A280" s="78"/>
      <c r="B280" s="72" t="s">
        <v>170</v>
      </c>
      <c r="C280" s="73">
        <v>30</v>
      </c>
      <c r="D280" s="74">
        <v>2.37</v>
      </c>
      <c r="E280" s="74">
        <v>6.18</v>
      </c>
      <c r="F280" s="74">
        <v>11.96</v>
      </c>
      <c r="G280" s="76">
        <v>114.4</v>
      </c>
      <c r="H280" s="74">
        <v>0.05</v>
      </c>
      <c r="I280" s="74">
        <v>1.28</v>
      </c>
      <c r="J280" s="76">
        <v>60.1</v>
      </c>
      <c r="K280" s="74">
        <v>0.99</v>
      </c>
      <c r="L280" s="76">
        <v>32.9</v>
      </c>
      <c r="M280" s="76">
        <v>56.1</v>
      </c>
      <c r="N280" s="76">
        <v>32.700000000000003</v>
      </c>
      <c r="O280" s="74">
        <v>0.82</v>
      </c>
    </row>
    <row r="281" spans="1:15" x14ac:dyDescent="0.3">
      <c r="A281" s="186" t="s">
        <v>254</v>
      </c>
      <c r="B281" s="186"/>
      <c r="C281" s="79">
        <v>180</v>
      </c>
      <c r="D281" s="74">
        <v>2.97</v>
      </c>
      <c r="E281" s="74">
        <v>6.78</v>
      </c>
      <c r="F281" s="74">
        <v>26.66</v>
      </c>
      <c r="G281" s="76">
        <v>184.9</v>
      </c>
      <c r="H281" s="76">
        <v>0.1</v>
      </c>
      <c r="I281" s="74">
        <v>16.28</v>
      </c>
      <c r="J281" s="76">
        <v>67.599999999999994</v>
      </c>
      <c r="K281" s="74">
        <v>1.29</v>
      </c>
      <c r="L281" s="76">
        <v>56.9</v>
      </c>
      <c r="M281" s="76">
        <v>72.599999999999994</v>
      </c>
      <c r="N281" s="76">
        <v>46.2</v>
      </c>
      <c r="O281" s="74">
        <v>4.12</v>
      </c>
    </row>
    <row r="282" spans="1:15" x14ac:dyDescent="0.3">
      <c r="A282" s="187" t="s">
        <v>11</v>
      </c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</row>
    <row r="283" spans="1:15" ht="33" x14ac:dyDescent="0.3">
      <c r="A283" s="71" t="s">
        <v>429</v>
      </c>
      <c r="B283" s="72" t="s">
        <v>386</v>
      </c>
      <c r="C283" s="73">
        <v>100</v>
      </c>
      <c r="D283" s="74">
        <v>1.86</v>
      </c>
      <c r="E283" s="74">
        <v>3.25</v>
      </c>
      <c r="F283" s="74">
        <v>10.82</v>
      </c>
      <c r="G283" s="74">
        <v>80.45</v>
      </c>
      <c r="H283" s="74">
        <v>0.09</v>
      </c>
      <c r="I283" s="74">
        <v>12.75</v>
      </c>
      <c r="J283" s="74">
        <v>509.85</v>
      </c>
      <c r="K283" s="74">
        <v>1.52</v>
      </c>
      <c r="L283" s="74">
        <v>18.23</v>
      </c>
      <c r="M283" s="74">
        <v>55.32</v>
      </c>
      <c r="N283" s="74">
        <v>24.61</v>
      </c>
      <c r="O283" s="74">
        <v>0.77</v>
      </c>
    </row>
    <row r="284" spans="1:15" ht="33" x14ac:dyDescent="0.3">
      <c r="A284" s="78" t="s">
        <v>242</v>
      </c>
      <c r="B284" s="72" t="s">
        <v>435</v>
      </c>
      <c r="C284" s="73">
        <v>260</v>
      </c>
      <c r="D284" s="74">
        <v>2.16</v>
      </c>
      <c r="E284" s="74">
        <v>7.26</v>
      </c>
      <c r="F284" s="76">
        <v>9.9</v>
      </c>
      <c r="G284" s="74">
        <v>114.28</v>
      </c>
      <c r="H284" s="74">
        <v>7.0000000000000007E-2</v>
      </c>
      <c r="I284" s="76">
        <v>31.2</v>
      </c>
      <c r="J284" s="74">
        <v>208.99</v>
      </c>
      <c r="K284" s="74">
        <v>2.83</v>
      </c>
      <c r="L284" s="74">
        <v>43.71</v>
      </c>
      <c r="M284" s="74">
        <v>53.75</v>
      </c>
      <c r="N284" s="76">
        <v>22.5</v>
      </c>
      <c r="O284" s="76">
        <v>0.8</v>
      </c>
    </row>
    <row r="285" spans="1:15" x14ac:dyDescent="0.3">
      <c r="A285" s="78" t="s">
        <v>426</v>
      </c>
      <c r="B285" s="72" t="s">
        <v>453</v>
      </c>
      <c r="C285" s="73">
        <v>100</v>
      </c>
      <c r="D285" s="74">
        <v>25.84</v>
      </c>
      <c r="E285" s="76">
        <v>14.5</v>
      </c>
      <c r="F285" s="74">
        <v>7.69</v>
      </c>
      <c r="G285" s="74">
        <v>259.01</v>
      </c>
      <c r="H285" s="74">
        <v>0.15</v>
      </c>
      <c r="I285" s="76">
        <v>1.9</v>
      </c>
      <c r="J285" s="76">
        <v>18.899999999999999</v>
      </c>
      <c r="K285" s="74">
        <v>1.36</v>
      </c>
      <c r="L285" s="73">
        <v>21</v>
      </c>
      <c r="M285" s="76">
        <v>262.5</v>
      </c>
      <c r="N285" s="74">
        <v>37.770000000000003</v>
      </c>
      <c r="O285" s="74">
        <v>1.45</v>
      </c>
    </row>
    <row r="286" spans="1:15" x14ac:dyDescent="0.3">
      <c r="A286" s="78" t="s">
        <v>430</v>
      </c>
      <c r="B286" s="72" t="s">
        <v>410</v>
      </c>
      <c r="C286" s="73">
        <v>180</v>
      </c>
      <c r="D286" s="74">
        <v>1.96</v>
      </c>
      <c r="E286" s="74">
        <v>1.41</v>
      </c>
      <c r="F286" s="74">
        <v>8.83</v>
      </c>
      <c r="G286" s="74">
        <v>57.95</v>
      </c>
      <c r="H286" s="74">
        <v>0.09</v>
      </c>
      <c r="I286" s="76">
        <v>29.4</v>
      </c>
      <c r="J286" s="74">
        <v>85.56</v>
      </c>
      <c r="K286" s="73">
        <v>1</v>
      </c>
      <c r="L286" s="74">
        <v>31.47</v>
      </c>
      <c r="M286" s="74">
        <v>49.04</v>
      </c>
      <c r="N286" s="74">
        <v>25.05</v>
      </c>
      <c r="O286" s="74">
        <v>1.1299999999999999</v>
      </c>
    </row>
    <row r="287" spans="1:15" x14ac:dyDescent="0.3">
      <c r="A287" s="71" t="s">
        <v>244</v>
      </c>
      <c r="B287" s="72" t="s">
        <v>176</v>
      </c>
      <c r="C287" s="73">
        <v>200</v>
      </c>
      <c r="D287" s="74">
        <v>0.54</v>
      </c>
      <c r="E287" s="74">
        <v>0.22</v>
      </c>
      <c r="F287" s="74">
        <v>9.33</v>
      </c>
      <c r="G287" s="74">
        <v>51.84</v>
      </c>
      <c r="H287" s="74">
        <v>0.01</v>
      </c>
      <c r="I287" s="73">
        <v>160</v>
      </c>
      <c r="J287" s="74">
        <v>130.72</v>
      </c>
      <c r="K287" s="74">
        <v>0.61</v>
      </c>
      <c r="L287" s="76">
        <v>9.6</v>
      </c>
      <c r="M287" s="74">
        <v>2.72</v>
      </c>
      <c r="N287" s="74">
        <v>2.72</v>
      </c>
      <c r="O287" s="74">
        <v>0.48</v>
      </c>
    </row>
    <row r="288" spans="1:15" x14ac:dyDescent="0.3">
      <c r="A288" s="78"/>
      <c r="B288" s="72" t="s">
        <v>274</v>
      </c>
      <c r="C288" s="125">
        <v>90</v>
      </c>
      <c r="D288" s="126">
        <v>6.03</v>
      </c>
      <c r="E288" s="126">
        <v>1.08</v>
      </c>
      <c r="F288" s="126">
        <v>47.61</v>
      </c>
      <c r="G288" s="128">
        <v>224.1</v>
      </c>
      <c r="H288" s="127"/>
      <c r="I288" s="127"/>
      <c r="J288" s="127"/>
      <c r="K288" s="127"/>
      <c r="L288" s="127"/>
      <c r="M288" s="127"/>
      <c r="N288" s="127"/>
      <c r="O288" s="127"/>
    </row>
    <row r="289" spans="1:16" x14ac:dyDescent="0.3">
      <c r="A289" s="186" t="s">
        <v>35</v>
      </c>
      <c r="B289" s="186"/>
      <c r="C289" s="124">
        <v>930</v>
      </c>
      <c r="D289" s="126">
        <v>38.39</v>
      </c>
      <c r="E289" s="126">
        <v>27.72</v>
      </c>
      <c r="F289" s="126">
        <v>94.18</v>
      </c>
      <c r="G289" s="126">
        <v>787.63</v>
      </c>
      <c r="H289" s="126">
        <v>0.41</v>
      </c>
      <c r="I289" s="126">
        <v>235.25</v>
      </c>
      <c r="J289" s="126">
        <v>954.02</v>
      </c>
      <c r="K289" s="126">
        <v>7.32</v>
      </c>
      <c r="L289" s="126">
        <v>124.01</v>
      </c>
      <c r="M289" s="126">
        <v>423.33</v>
      </c>
      <c r="N289" s="126">
        <v>112.65</v>
      </c>
      <c r="O289" s="126">
        <v>4.63</v>
      </c>
    </row>
    <row r="290" spans="1:16" x14ac:dyDescent="0.3">
      <c r="A290" s="187" t="s">
        <v>255</v>
      </c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</row>
    <row r="291" spans="1:16" x14ac:dyDescent="0.3">
      <c r="A291" s="81"/>
      <c r="B291" s="72" t="s">
        <v>185</v>
      </c>
      <c r="C291" s="125">
        <v>200</v>
      </c>
      <c r="D291" s="125">
        <v>6</v>
      </c>
      <c r="E291" s="125">
        <v>2</v>
      </c>
      <c r="F291" s="125">
        <v>8</v>
      </c>
      <c r="G291" s="125">
        <v>80</v>
      </c>
      <c r="H291" s="126">
        <v>0.08</v>
      </c>
      <c r="I291" s="128">
        <v>1.4</v>
      </c>
      <c r="J291" s="127"/>
      <c r="K291" s="127"/>
      <c r="L291" s="125">
        <v>240</v>
      </c>
      <c r="M291" s="125">
        <v>180</v>
      </c>
      <c r="N291" s="125">
        <v>28</v>
      </c>
      <c r="O291" s="128">
        <v>0.2</v>
      </c>
    </row>
    <row r="292" spans="1:16" x14ac:dyDescent="0.3">
      <c r="A292" s="78" t="s">
        <v>181</v>
      </c>
      <c r="B292" s="72" t="s">
        <v>34</v>
      </c>
      <c r="C292" s="125">
        <v>150</v>
      </c>
      <c r="D292" s="128">
        <v>0.6</v>
      </c>
      <c r="E292" s="128">
        <v>0.6</v>
      </c>
      <c r="F292" s="128">
        <v>14.7</v>
      </c>
      <c r="G292" s="128">
        <v>70.5</v>
      </c>
      <c r="H292" s="126">
        <v>0.05</v>
      </c>
      <c r="I292" s="125">
        <v>15</v>
      </c>
      <c r="J292" s="128">
        <v>7.5</v>
      </c>
      <c r="K292" s="128">
        <v>0.3</v>
      </c>
      <c r="L292" s="125">
        <v>24</v>
      </c>
      <c r="M292" s="128">
        <v>16.5</v>
      </c>
      <c r="N292" s="128">
        <v>13.5</v>
      </c>
      <c r="O292" s="128">
        <v>3.3</v>
      </c>
    </row>
    <row r="293" spans="1:16" x14ac:dyDescent="0.3">
      <c r="A293" s="186" t="s">
        <v>256</v>
      </c>
      <c r="B293" s="186"/>
      <c r="C293" s="124">
        <v>350</v>
      </c>
      <c r="D293" s="126">
        <v>6.6</v>
      </c>
      <c r="E293" s="126">
        <v>2.6</v>
      </c>
      <c r="F293" s="126">
        <v>22.7</v>
      </c>
      <c r="G293" s="128">
        <v>150.5</v>
      </c>
      <c r="H293" s="126">
        <v>0.13</v>
      </c>
      <c r="I293" s="128">
        <v>16.399999999999999</v>
      </c>
      <c r="J293" s="128">
        <v>7.5</v>
      </c>
      <c r="K293" s="128">
        <v>0.3</v>
      </c>
      <c r="L293" s="125">
        <v>264</v>
      </c>
      <c r="M293" s="128">
        <v>196.5</v>
      </c>
      <c r="N293" s="128">
        <v>41.5</v>
      </c>
      <c r="O293" s="128">
        <v>3.5</v>
      </c>
    </row>
    <row r="294" spans="1:16" x14ac:dyDescent="0.3">
      <c r="A294" s="186" t="s">
        <v>36</v>
      </c>
      <c r="B294" s="186"/>
      <c r="C294" s="130">
        <v>2045</v>
      </c>
      <c r="D294" s="126">
        <v>76.099999999999994</v>
      </c>
      <c r="E294" s="126">
        <v>55.37</v>
      </c>
      <c r="F294" s="126">
        <v>218.77</v>
      </c>
      <c r="G294" s="126">
        <v>1703.74</v>
      </c>
      <c r="H294" s="126">
        <v>0.99</v>
      </c>
      <c r="I294" s="126">
        <v>272.95999999999998</v>
      </c>
      <c r="J294" s="126">
        <v>1113.6300000000001</v>
      </c>
      <c r="K294" s="126">
        <v>11.07</v>
      </c>
      <c r="L294" s="126">
        <v>895.85</v>
      </c>
      <c r="M294" s="126">
        <v>1192.8499999999999</v>
      </c>
      <c r="N294" s="126">
        <v>277.66000000000003</v>
      </c>
      <c r="O294" s="126">
        <v>15.66</v>
      </c>
    </row>
    <row r="295" spans="1:16" s="53" customFormat="1" x14ac:dyDescent="0.3">
      <c r="A295" s="59" t="s">
        <v>12</v>
      </c>
      <c r="B295" s="60" t="s">
        <v>41</v>
      </c>
      <c r="C295" s="56"/>
      <c r="D295" s="56"/>
      <c r="E295" s="56"/>
      <c r="F295" s="56"/>
      <c r="G295" s="56"/>
      <c r="H295" s="57"/>
      <c r="I295" s="57"/>
      <c r="J295" s="56"/>
      <c r="K295" s="56"/>
      <c r="L295" s="56"/>
      <c r="M295" s="56"/>
      <c r="N295" s="56"/>
      <c r="O295" s="56"/>
      <c r="P295" s="52"/>
    </row>
    <row r="296" spans="1:16" s="53" customFormat="1" x14ac:dyDescent="0.3">
      <c r="A296" s="59" t="s">
        <v>14</v>
      </c>
      <c r="B296" s="60">
        <v>2</v>
      </c>
      <c r="C296" s="56"/>
      <c r="D296" s="56"/>
      <c r="E296" s="56"/>
      <c r="F296" s="56"/>
      <c r="G296" s="56"/>
      <c r="H296" s="57"/>
      <c r="I296" s="57"/>
      <c r="J296" s="56"/>
      <c r="K296" s="56"/>
      <c r="L296" s="56"/>
      <c r="M296" s="56"/>
      <c r="N296" s="56"/>
      <c r="O296" s="56"/>
      <c r="P296" s="52"/>
    </row>
    <row r="297" spans="1:16" x14ac:dyDescent="0.3">
      <c r="A297" s="189" t="s">
        <v>15</v>
      </c>
      <c r="B297" s="189" t="s">
        <v>16</v>
      </c>
      <c r="C297" s="189" t="s">
        <v>17</v>
      </c>
      <c r="D297" s="188" t="s">
        <v>18</v>
      </c>
      <c r="E297" s="188"/>
      <c r="F297" s="188"/>
      <c r="G297" s="189" t="s">
        <v>19</v>
      </c>
      <c r="H297" s="188" t="s">
        <v>20</v>
      </c>
      <c r="I297" s="188"/>
      <c r="J297" s="188"/>
      <c r="K297" s="188"/>
      <c r="L297" s="188" t="s">
        <v>21</v>
      </c>
      <c r="M297" s="188"/>
      <c r="N297" s="188"/>
      <c r="O297" s="188"/>
    </row>
    <row r="298" spans="1:16" x14ac:dyDescent="0.3">
      <c r="A298" s="190"/>
      <c r="B298" s="191"/>
      <c r="C298" s="190"/>
      <c r="D298" s="69" t="s">
        <v>22</v>
      </c>
      <c r="E298" s="69" t="s">
        <v>23</v>
      </c>
      <c r="F298" s="69" t="s">
        <v>24</v>
      </c>
      <c r="G298" s="190"/>
      <c r="H298" s="69" t="s">
        <v>25</v>
      </c>
      <c r="I298" s="69" t="s">
        <v>26</v>
      </c>
      <c r="J298" s="69" t="s">
        <v>27</v>
      </c>
      <c r="K298" s="69" t="s">
        <v>28</v>
      </c>
      <c r="L298" s="69" t="s">
        <v>29</v>
      </c>
      <c r="M298" s="69" t="s">
        <v>30</v>
      </c>
      <c r="N298" s="69" t="s">
        <v>31</v>
      </c>
      <c r="O298" s="69" t="s">
        <v>32</v>
      </c>
    </row>
    <row r="299" spans="1:16" x14ac:dyDescent="0.3">
      <c r="A299" s="70">
        <v>1</v>
      </c>
      <c r="B299" s="70">
        <v>2</v>
      </c>
      <c r="C299" s="70">
        <v>3</v>
      </c>
      <c r="D299" s="70">
        <v>4</v>
      </c>
      <c r="E299" s="70">
        <v>5</v>
      </c>
      <c r="F299" s="70">
        <v>6</v>
      </c>
      <c r="G299" s="70">
        <v>7</v>
      </c>
      <c r="H299" s="70">
        <v>8</v>
      </c>
      <c r="I299" s="70">
        <v>9</v>
      </c>
      <c r="J299" s="70">
        <v>10</v>
      </c>
      <c r="K299" s="70">
        <v>11</v>
      </c>
      <c r="L299" s="70">
        <v>12</v>
      </c>
      <c r="M299" s="70">
        <v>13</v>
      </c>
      <c r="N299" s="70">
        <v>14</v>
      </c>
      <c r="O299" s="70">
        <v>15</v>
      </c>
    </row>
    <row r="300" spans="1:16" x14ac:dyDescent="0.3">
      <c r="A300" s="187" t="s">
        <v>33</v>
      </c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</row>
    <row r="301" spans="1:16" x14ac:dyDescent="0.3">
      <c r="A301" s="71" t="s">
        <v>413</v>
      </c>
      <c r="B301" s="72" t="s">
        <v>439</v>
      </c>
      <c r="C301" s="73">
        <v>100</v>
      </c>
      <c r="D301" s="76">
        <v>1.3</v>
      </c>
      <c r="E301" s="76">
        <v>0.1</v>
      </c>
      <c r="F301" s="76">
        <v>4.9000000000000004</v>
      </c>
      <c r="G301" s="73">
        <v>26</v>
      </c>
      <c r="H301" s="74">
        <v>0.08</v>
      </c>
      <c r="I301" s="73">
        <v>200</v>
      </c>
      <c r="J301" s="73">
        <v>250</v>
      </c>
      <c r="K301" s="76">
        <v>0.7</v>
      </c>
      <c r="L301" s="73">
        <v>8</v>
      </c>
      <c r="M301" s="73">
        <v>16</v>
      </c>
      <c r="N301" s="73">
        <v>7</v>
      </c>
      <c r="O301" s="76">
        <v>0.5</v>
      </c>
    </row>
    <row r="302" spans="1:16" x14ac:dyDescent="0.3">
      <c r="A302" s="81" t="s">
        <v>240</v>
      </c>
      <c r="B302" s="72" t="s">
        <v>229</v>
      </c>
      <c r="C302" s="73">
        <v>100</v>
      </c>
      <c r="D302" s="74">
        <v>16.22</v>
      </c>
      <c r="E302" s="74">
        <v>11.31</v>
      </c>
      <c r="F302" s="74">
        <v>6.11</v>
      </c>
      <c r="G302" s="74">
        <v>192.11</v>
      </c>
      <c r="H302" s="74">
        <v>0.28000000000000003</v>
      </c>
      <c r="I302" s="74">
        <v>31.72</v>
      </c>
      <c r="J302" s="73">
        <v>7298</v>
      </c>
      <c r="K302" s="74">
        <v>4.37</v>
      </c>
      <c r="L302" s="74">
        <v>12.81</v>
      </c>
      <c r="M302" s="74">
        <v>287.69</v>
      </c>
      <c r="N302" s="74">
        <v>18.989999999999998</v>
      </c>
      <c r="O302" s="76">
        <v>6.3</v>
      </c>
    </row>
    <row r="303" spans="1:16" x14ac:dyDescent="0.3">
      <c r="A303" s="71" t="s">
        <v>415</v>
      </c>
      <c r="B303" s="72" t="s">
        <v>194</v>
      </c>
      <c r="C303" s="73">
        <v>180</v>
      </c>
      <c r="D303" s="74">
        <v>7.81</v>
      </c>
      <c r="E303" s="74">
        <v>2.0499999999999998</v>
      </c>
      <c r="F303" s="76">
        <v>35.4</v>
      </c>
      <c r="G303" s="74">
        <v>190.96</v>
      </c>
      <c r="H303" s="74">
        <v>0.27</v>
      </c>
      <c r="I303" s="75"/>
      <c r="J303" s="74">
        <v>1.24</v>
      </c>
      <c r="K303" s="76">
        <v>0.5</v>
      </c>
      <c r="L303" s="76">
        <v>13.5</v>
      </c>
      <c r="M303" s="74">
        <v>184.99</v>
      </c>
      <c r="N303" s="74">
        <v>124.07</v>
      </c>
      <c r="O303" s="74">
        <v>4.16</v>
      </c>
    </row>
    <row r="304" spans="1:16" x14ac:dyDescent="0.3">
      <c r="A304" s="71" t="s">
        <v>245</v>
      </c>
      <c r="B304" s="72" t="s">
        <v>177</v>
      </c>
      <c r="C304" s="73">
        <v>200</v>
      </c>
      <c r="D304" s="74">
        <v>3.64</v>
      </c>
      <c r="E304" s="74">
        <v>1.94</v>
      </c>
      <c r="F304" s="74">
        <v>6.28</v>
      </c>
      <c r="G304" s="74">
        <v>58.01</v>
      </c>
      <c r="H304" s="74">
        <v>0.04</v>
      </c>
      <c r="I304" s="74">
        <v>1.1599999999999999</v>
      </c>
      <c r="J304" s="74">
        <v>9.02</v>
      </c>
      <c r="K304" s="74">
        <v>0.01</v>
      </c>
      <c r="L304" s="74">
        <v>111.92</v>
      </c>
      <c r="M304" s="76">
        <v>106.3</v>
      </c>
      <c r="N304" s="74">
        <v>29.46</v>
      </c>
      <c r="O304" s="74">
        <v>0.97</v>
      </c>
    </row>
    <row r="305" spans="1:15" x14ac:dyDescent="0.3">
      <c r="A305" s="78"/>
      <c r="B305" s="72" t="s">
        <v>274</v>
      </c>
      <c r="C305" s="73">
        <v>40</v>
      </c>
      <c r="D305" s="74">
        <v>2.68</v>
      </c>
      <c r="E305" s="74">
        <v>0.48</v>
      </c>
      <c r="F305" s="74">
        <v>21.16</v>
      </c>
      <c r="G305" s="76">
        <v>99.6</v>
      </c>
      <c r="H305" s="75"/>
      <c r="I305" s="75"/>
      <c r="J305" s="75"/>
      <c r="K305" s="75"/>
      <c r="L305" s="75"/>
      <c r="M305" s="75"/>
      <c r="N305" s="75"/>
      <c r="O305" s="75"/>
    </row>
    <row r="306" spans="1:15" x14ac:dyDescent="0.3">
      <c r="A306" s="186" t="s">
        <v>166</v>
      </c>
      <c r="B306" s="186"/>
      <c r="C306" s="79">
        <v>620</v>
      </c>
      <c r="D306" s="74">
        <v>31.65</v>
      </c>
      <c r="E306" s="74">
        <v>15.88</v>
      </c>
      <c r="F306" s="74">
        <v>73.849999999999994</v>
      </c>
      <c r="G306" s="74">
        <v>566.67999999999995</v>
      </c>
      <c r="H306" s="74">
        <v>0.67</v>
      </c>
      <c r="I306" s="74">
        <v>232.88</v>
      </c>
      <c r="J306" s="74">
        <v>7558.26</v>
      </c>
      <c r="K306" s="74">
        <v>5.58</v>
      </c>
      <c r="L306" s="74">
        <v>146.22999999999999</v>
      </c>
      <c r="M306" s="74">
        <v>594.98</v>
      </c>
      <c r="N306" s="74">
        <v>179.52</v>
      </c>
      <c r="O306" s="74">
        <v>11.93</v>
      </c>
    </row>
    <row r="307" spans="1:15" x14ac:dyDescent="0.3">
      <c r="A307" s="187" t="s">
        <v>253</v>
      </c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</row>
    <row r="308" spans="1:15" x14ac:dyDescent="0.3">
      <c r="A308" s="78" t="s">
        <v>181</v>
      </c>
      <c r="B308" s="72" t="s">
        <v>34</v>
      </c>
      <c r="C308" s="73">
        <v>150</v>
      </c>
      <c r="D308" s="76">
        <v>0.6</v>
      </c>
      <c r="E308" s="76">
        <v>0.6</v>
      </c>
      <c r="F308" s="76">
        <v>14.7</v>
      </c>
      <c r="G308" s="76">
        <v>70.5</v>
      </c>
      <c r="H308" s="74">
        <v>0.05</v>
      </c>
      <c r="I308" s="73">
        <v>15</v>
      </c>
      <c r="J308" s="76">
        <v>7.5</v>
      </c>
      <c r="K308" s="76">
        <v>0.3</v>
      </c>
      <c r="L308" s="73">
        <v>24</v>
      </c>
      <c r="M308" s="76">
        <v>16.5</v>
      </c>
      <c r="N308" s="76">
        <v>13.5</v>
      </c>
      <c r="O308" s="76">
        <v>3.3</v>
      </c>
    </row>
    <row r="309" spans="1:15" x14ac:dyDescent="0.3">
      <c r="A309" s="78"/>
      <c r="B309" s="72" t="s">
        <v>170</v>
      </c>
      <c r="C309" s="73">
        <v>30</v>
      </c>
      <c r="D309" s="74">
        <v>2.37</v>
      </c>
      <c r="E309" s="74">
        <v>6.18</v>
      </c>
      <c r="F309" s="74">
        <v>11.96</v>
      </c>
      <c r="G309" s="76">
        <v>114.4</v>
      </c>
      <c r="H309" s="74">
        <v>0.05</v>
      </c>
      <c r="I309" s="74">
        <v>1.28</v>
      </c>
      <c r="J309" s="76">
        <v>60.1</v>
      </c>
      <c r="K309" s="74">
        <v>0.99</v>
      </c>
      <c r="L309" s="76">
        <v>32.9</v>
      </c>
      <c r="M309" s="76">
        <v>56.1</v>
      </c>
      <c r="N309" s="76">
        <v>32.700000000000003</v>
      </c>
      <c r="O309" s="74">
        <v>0.82</v>
      </c>
    </row>
    <row r="310" spans="1:15" x14ac:dyDescent="0.3">
      <c r="A310" s="186" t="s">
        <v>254</v>
      </c>
      <c r="B310" s="186"/>
      <c r="C310" s="79">
        <v>180</v>
      </c>
      <c r="D310" s="74">
        <v>2.97</v>
      </c>
      <c r="E310" s="74">
        <v>6.78</v>
      </c>
      <c r="F310" s="74">
        <v>26.66</v>
      </c>
      <c r="G310" s="76">
        <v>184.9</v>
      </c>
      <c r="H310" s="76">
        <v>0.1</v>
      </c>
      <c r="I310" s="74">
        <v>16.28</v>
      </c>
      <c r="J310" s="76">
        <v>67.599999999999994</v>
      </c>
      <c r="K310" s="74">
        <v>1.29</v>
      </c>
      <c r="L310" s="76">
        <v>56.9</v>
      </c>
      <c r="M310" s="76">
        <v>72.599999999999994</v>
      </c>
      <c r="N310" s="76">
        <v>46.2</v>
      </c>
      <c r="O310" s="74">
        <v>4.12</v>
      </c>
    </row>
    <row r="311" spans="1:15" x14ac:dyDescent="0.3">
      <c r="A311" s="187" t="s">
        <v>11</v>
      </c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</row>
    <row r="312" spans="1:15" x14ac:dyDescent="0.3">
      <c r="A312" s="71" t="s">
        <v>432</v>
      </c>
      <c r="B312" s="72" t="s">
        <v>454</v>
      </c>
      <c r="C312" s="73">
        <v>100</v>
      </c>
      <c r="D312" s="74">
        <v>1.71</v>
      </c>
      <c r="E312" s="74">
        <v>5.18</v>
      </c>
      <c r="F312" s="74">
        <v>4.83</v>
      </c>
      <c r="G312" s="74">
        <v>73.09</v>
      </c>
      <c r="H312" s="74">
        <v>0.03</v>
      </c>
      <c r="I312" s="76">
        <v>40.1</v>
      </c>
      <c r="J312" s="74">
        <v>202.64</v>
      </c>
      <c r="K312" s="74">
        <v>2.33</v>
      </c>
      <c r="L312" s="74">
        <v>46.04</v>
      </c>
      <c r="M312" s="74">
        <v>33.11</v>
      </c>
      <c r="N312" s="74">
        <v>17.95</v>
      </c>
      <c r="O312" s="74">
        <v>0.61</v>
      </c>
    </row>
    <row r="313" spans="1:15" ht="33" x14ac:dyDescent="0.3">
      <c r="A313" s="78" t="s">
        <v>431</v>
      </c>
      <c r="B313" s="72" t="s">
        <v>526</v>
      </c>
      <c r="C313" s="73">
        <v>285</v>
      </c>
      <c r="D313" s="76">
        <v>8.1999999999999993</v>
      </c>
      <c r="E313" s="76">
        <v>6.6</v>
      </c>
      <c r="F313" s="74">
        <v>13.71</v>
      </c>
      <c r="G313" s="74">
        <v>148.81</v>
      </c>
      <c r="H313" s="74">
        <v>0.14000000000000001</v>
      </c>
      <c r="I313" s="74">
        <v>16.45</v>
      </c>
      <c r="J313" s="74">
        <v>209.33</v>
      </c>
      <c r="K313" s="74">
        <v>1.69</v>
      </c>
      <c r="L313" s="74">
        <v>28.74</v>
      </c>
      <c r="M313" s="74">
        <v>125.68</v>
      </c>
      <c r="N313" s="74">
        <v>33.659999999999997</v>
      </c>
      <c r="O313" s="74">
        <v>1.56</v>
      </c>
    </row>
    <row r="314" spans="1:15" ht="33" x14ac:dyDescent="0.3">
      <c r="A314" s="78" t="s">
        <v>249</v>
      </c>
      <c r="B314" s="72" t="s">
        <v>527</v>
      </c>
      <c r="C314" s="80">
        <v>120</v>
      </c>
      <c r="D314" s="74">
        <f>SUM(D312:D313)</f>
        <v>9.91</v>
      </c>
      <c r="E314" s="74">
        <f t="shared" ref="E314:O314" si="0">SUM(E312:E313)</f>
        <v>11.78</v>
      </c>
      <c r="F314" s="74">
        <f t="shared" si="0"/>
        <v>18.54</v>
      </c>
      <c r="G314" s="74">
        <f t="shared" si="0"/>
        <v>221.9</v>
      </c>
      <c r="H314" s="74">
        <f t="shared" si="0"/>
        <v>0.17</v>
      </c>
      <c r="I314" s="74">
        <f t="shared" si="0"/>
        <v>56.55</v>
      </c>
      <c r="J314" s="74">
        <f t="shared" si="0"/>
        <v>411.97</v>
      </c>
      <c r="K314" s="74">
        <f t="shared" si="0"/>
        <v>4.0199999999999996</v>
      </c>
      <c r="L314" s="74">
        <f t="shared" si="0"/>
        <v>74.78</v>
      </c>
      <c r="M314" s="74">
        <f t="shared" si="0"/>
        <v>158.79000000000002</v>
      </c>
      <c r="N314" s="74">
        <f t="shared" si="0"/>
        <v>51.61</v>
      </c>
      <c r="O314" s="74">
        <f t="shared" si="0"/>
        <v>2.17</v>
      </c>
    </row>
    <row r="315" spans="1:15" x14ac:dyDescent="0.3">
      <c r="A315" s="71" t="s">
        <v>412</v>
      </c>
      <c r="B315" s="72" t="s">
        <v>172</v>
      </c>
      <c r="C315" s="73">
        <v>180</v>
      </c>
      <c r="D315" s="74">
        <v>3.72</v>
      </c>
      <c r="E315" s="74">
        <v>0.74</v>
      </c>
      <c r="F315" s="74">
        <v>30.32</v>
      </c>
      <c r="G315" s="74">
        <v>143.22</v>
      </c>
      <c r="H315" s="74">
        <v>0.22</v>
      </c>
      <c r="I315" s="76">
        <v>37.200000000000003</v>
      </c>
      <c r="J315" s="74">
        <v>5.58</v>
      </c>
      <c r="K315" s="74">
        <v>0.19</v>
      </c>
      <c r="L315" s="76">
        <v>19.7</v>
      </c>
      <c r="M315" s="74">
        <v>108.11</v>
      </c>
      <c r="N315" s="74">
        <v>42.85</v>
      </c>
      <c r="O315" s="74">
        <v>1.68</v>
      </c>
    </row>
    <row r="316" spans="1:15" x14ac:dyDescent="0.3">
      <c r="A316" s="77" t="s">
        <v>241</v>
      </c>
      <c r="B316" s="72" t="s">
        <v>455</v>
      </c>
      <c r="C316" s="73">
        <v>200</v>
      </c>
      <c r="D316" s="74">
        <v>0.28000000000000003</v>
      </c>
      <c r="E316" s="74">
        <v>0.14000000000000001</v>
      </c>
      <c r="F316" s="74">
        <v>5.67</v>
      </c>
      <c r="G316" s="74">
        <v>26.75</v>
      </c>
      <c r="H316" s="74">
        <v>0.02</v>
      </c>
      <c r="I316" s="76">
        <v>14.5</v>
      </c>
      <c r="J316" s="74">
        <v>2.85</v>
      </c>
      <c r="K316" s="74">
        <v>0.09</v>
      </c>
      <c r="L316" s="76">
        <v>10.8</v>
      </c>
      <c r="M316" s="74">
        <v>7.35</v>
      </c>
      <c r="N316" s="74">
        <v>4.8499999999999996</v>
      </c>
      <c r="O316" s="74">
        <v>0.61</v>
      </c>
    </row>
    <row r="317" spans="1:15" x14ac:dyDescent="0.3">
      <c r="A317" s="78"/>
      <c r="B317" s="72" t="s">
        <v>274</v>
      </c>
      <c r="C317" s="73">
        <v>70</v>
      </c>
      <c r="D317" s="74">
        <v>4.6900000000000004</v>
      </c>
      <c r="E317" s="74">
        <v>0.84</v>
      </c>
      <c r="F317" s="74">
        <v>37.03</v>
      </c>
      <c r="G317" s="76">
        <v>174.3</v>
      </c>
      <c r="H317" s="75"/>
      <c r="I317" s="75"/>
      <c r="J317" s="75"/>
      <c r="K317" s="75"/>
      <c r="L317" s="75"/>
      <c r="M317" s="75"/>
      <c r="N317" s="75"/>
      <c r="O317" s="75"/>
    </row>
    <row r="318" spans="1:15" x14ac:dyDescent="0.3">
      <c r="A318" s="186" t="s">
        <v>35</v>
      </c>
      <c r="B318" s="186"/>
      <c r="C318" s="79">
        <v>955</v>
      </c>
      <c r="D318" s="74">
        <v>44.71</v>
      </c>
      <c r="E318" s="74">
        <v>23.65</v>
      </c>
      <c r="F318" s="74">
        <v>93.94</v>
      </c>
      <c r="G318" s="76">
        <v>771.3</v>
      </c>
      <c r="H318" s="74">
        <v>0.68</v>
      </c>
      <c r="I318" s="74">
        <v>112.33</v>
      </c>
      <c r="J318" s="76">
        <v>657.9</v>
      </c>
      <c r="K318" s="74">
        <v>7.15</v>
      </c>
      <c r="L318" s="74">
        <v>140.32</v>
      </c>
      <c r="M318" s="74">
        <v>539.01</v>
      </c>
      <c r="N318" s="74">
        <v>143.91999999999999</v>
      </c>
      <c r="O318" s="74">
        <v>5.46</v>
      </c>
    </row>
    <row r="319" spans="1:15" x14ac:dyDescent="0.3">
      <c r="A319" s="187" t="s">
        <v>255</v>
      </c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</row>
    <row r="320" spans="1:15" x14ac:dyDescent="0.3">
      <c r="A320" s="81"/>
      <c r="B320" s="72" t="s">
        <v>185</v>
      </c>
      <c r="C320" s="73">
        <v>200</v>
      </c>
      <c r="D320" s="73">
        <v>6</v>
      </c>
      <c r="E320" s="73">
        <v>2</v>
      </c>
      <c r="F320" s="73">
        <v>8</v>
      </c>
      <c r="G320" s="73">
        <v>80</v>
      </c>
      <c r="H320" s="74">
        <v>0.08</v>
      </c>
      <c r="I320" s="76">
        <v>1.4</v>
      </c>
      <c r="J320" s="75"/>
      <c r="K320" s="75"/>
      <c r="L320" s="73">
        <v>240</v>
      </c>
      <c r="M320" s="73">
        <v>180</v>
      </c>
      <c r="N320" s="73">
        <v>28</v>
      </c>
      <c r="O320" s="76">
        <v>0.2</v>
      </c>
    </row>
    <row r="321" spans="1:16" x14ac:dyDescent="0.3">
      <c r="A321" s="78" t="s">
        <v>181</v>
      </c>
      <c r="B321" s="72" t="s">
        <v>34</v>
      </c>
      <c r="C321" s="73">
        <v>150</v>
      </c>
      <c r="D321" s="76">
        <v>0.6</v>
      </c>
      <c r="E321" s="76">
        <v>0.6</v>
      </c>
      <c r="F321" s="76">
        <v>14.7</v>
      </c>
      <c r="G321" s="76">
        <v>70.5</v>
      </c>
      <c r="H321" s="74">
        <v>0.05</v>
      </c>
      <c r="I321" s="73">
        <v>15</v>
      </c>
      <c r="J321" s="76">
        <v>7.5</v>
      </c>
      <c r="K321" s="76">
        <v>0.3</v>
      </c>
      <c r="L321" s="73">
        <v>24</v>
      </c>
      <c r="M321" s="76">
        <v>16.5</v>
      </c>
      <c r="N321" s="76">
        <v>13.5</v>
      </c>
      <c r="O321" s="76">
        <v>3.3</v>
      </c>
    </row>
    <row r="322" spans="1:16" x14ac:dyDescent="0.3">
      <c r="A322" s="186" t="s">
        <v>256</v>
      </c>
      <c r="B322" s="186"/>
      <c r="C322" s="79">
        <v>350</v>
      </c>
      <c r="D322" s="74">
        <v>6.6</v>
      </c>
      <c r="E322" s="74">
        <v>2.6</v>
      </c>
      <c r="F322" s="74">
        <v>22.7</v>
      </c>
      <c r="G322" s="76">
        <v>150.5</v>
      </c>
      <c r="H322" s="74">
        <v>0.13</v>
      </c>
      <c r="I322" s="76">
        <v>16.399999999999999</v>
      </c>
      <c r="J322" s="76">
        <v>7.5</v>
      </c>
      <c r="K322" s="76">
        <v>0.3</v>
      </c>
      <c r="L322" s="73">
        <v>264</v>
      </c>
      <c r="M322" s="76">
        <v>196.5</v>
      </c>
      <c r="N322" s="76">
        <v>41.5</v>
      </c>
      <c r="O322" s="76">
        <v>3.5</v>
      </c>
    </row>
    <row r="323" spans="1:16" x14ac:dyDescent="0.3">
      <c r="A323" s="186" t="s">
        <v>36</v>
      </c>
      <c r="B323" s="186"/>
      <c r="C323" s="86">
        <v>2105</v>
      </c>
      <c r="D323" s="74">
        <v>85.93</v>
      </c>
      <c r="E323" s="74">
        <v>48.91</v>
      </c>
      <c r="F323" s="74">
        <v>217.15</v>
      </c>
      <c r="G323" s="74">
        <v>1673.38</v>
      </c>
      <c r="H323" s="74">
        <v>1.58</v>
      </c>
      <c r="I323" s="74">
        <v>377.89</v>
      </c>
      <c r="J323" s="74">
        <v>8291.26</v>
      </c>
      <c r="K323" s="74">
        <v>14.32</v>
      </c>
      <c r="L323" s="74">
        <v>607.45000000000005</v>
      </c>
      <c r="M323" s="74">
        <v>1403.09</v>
      </c>
      <c r="N323" s="74">
        <v>411.14</v>
      </c>
      <c r="O323" s="74">
        <v>25.01</v>
      </c>
    </row>
    <row r="324" spans="1:16" s="53" customFormat="1" x14ac:dyDescent="0.3">
      <c r="A324" s="59" t="s">
        <v>12</v>
      </c>
      <c r="B324" s="60" t="s">
        <v>408</v>
      </c>
      <c r="C324" s="56"/>
      <c r="D324" s="56"/>
      <c r="E324" s="56"/>
      <c r="F324" s="56"/>
      <c r="G324" s="56"/>
      <c r="H324" s="57"/>
      <c r="I324" s="57"/>
      <c r="J324" s="56"/>
      <c r="K324" s="56"/>
      <c r="L324" s="56"/>
      <c r="M324" s="56"/>
      <c r="N324" s="56"/>
      <c r="O324" s="56"/>
      <c r="P324" s="52"/>
    </row>
    <row r="325" spans="1:16" s="53" customFormat="1" x14ac:dyDescent="0.3">
      <c r="A325" s="59" t="s">
        <v>14</v>
      </c>
      <c r="B325" s="60">
        <v>2</v>
      </c>
      <c r="C325" s="56"/>
      <c r="D325" s="56"/>
      <c r="E325" s="56"/>
      <c r="F325" s="56"/>
      <c r="G325" s="56"/>
      <c r="H325" s="57"/>
      <c r="I325" s="57"/>
      <c r="J325" s="56"/>
      <c r="K325" s="56"/>
      <c r="L325" s="56"/>
      <c r="M325" s="56"/>
      <c r="N325" s="56"/>
      <c r="O325" s="56"/>
      <c r="P325" s="52"/>
    </row>
    <row r="326" spans="1:16" x14ac:dyDescent="0.3">
      <c r="A326" s="189" t="s">
        <v>15</v>
      </c>
      <c r="B326" s="189" t="s">
        <v>16</v>
      </c>
      <c r="C326" s="189" t="s">
        <v>17</v>
      </c>
      <c r="D326" s="188" t="s">
        <v>18</v>
      </c>
      <c r="E326" s="188"/>
      <c r="F326" s="188"/>
      <c r="G326" s="189" t="s">
        <v>19</v>
      </c>
      <c r="H326" s="188" t="s">
        <v>20</v>
      </c>
      <c r="I326" s="188"/>
      <c r="J326" s="188"/>
      <c r="K326" s="188"/>
      <c r="L326" s="188" t="s">
        <v>21</v>
      </c>
      <c r="M326" s="188"/>
      <c r="N326" s="188"/>
      <c r="O326" s="188"/>
    </row>
    <row r="327" spans="1:16" x14ac:dyDescent="0.3">
      <c r="A327" s="190"/>
      <c r="B327" s="191"/>
      <c r="C327" s="190"/>
      <c r="D327" s="69" t="s">
        <v>22</v>
      </c>
      <c r="E327" s="69" t="s">
        <v>23</v>
      </c>
      <c r="F327" s="69" t="s">
        <v>24</v>
      </c>
      <c r="G327" s="190"/>
      <c r="H327" s="69" t="s">
        <v>25</v>
      </c>
      <c r="I327" s="69" t="s">
        <v>26</v>
      </c>
      <c r="J327" s="69" t="s">
        <v>27</v>
      </c>
      <c r="K327" s="69" t="s">
        <v>28</v>
      </c>
      <c r="L327" s="69" t="s">
        <v>29</v>
      </c>
      <c r="M327" s="69" t="s">
        <v>30</v>
      </c>
      <c r="N327" s="69" t="s">
        <v>31</v>
      </c>
      <c r="O327" s="69" t="s">
        <v>32</v>
      </c>
    </row>
    <row r="328" spans="1:16" x14ac:dyDescent="0.3">
      <c r="A328" s="70">
        <v>1</v>
      </c>
      <c r="B328" s="70">
        <v>2</v>
      </c>
      <c r="C328" s="70">
        <v>3</v>
      </c>
      <c r="D328" s="70">
        <v>4</v>
      </c>
      <c r="E328" s="70">
        <v>5</v>
      </c>
      <c r="F328" s="70">
        <v>6</v>
      </c>
      <c r="G328" s="70">
        <v>7</v>
      </c>
      <c r="H328" s="70">
        <v>8</v>
      </c>
      <c r="I328" s="70">
        <v>9</v>
      </c>
      <c r="J328" s="70">
        <v>10</v>
      </c>
      <c r="K328" s="70">
        <v>11</v>
      </c>
      <c r="L328" s="70">
        <v>12</v>
      </c>
      <c r="M328" s="70">
        <v>13</v>
      </c>
      <c r="N328" s="70">
        <v>14</v>
      </c>
      <c r="O328" s="70">
        <v>15</v>
      </c>
    </row>
    <row r="329" spans="1:16" x14ac:dyDescent="0.3">
      <c r="A329" s="187" t="s">
        <v>33</v>
      </c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6" x14ac:dyDescent="0.3">
      <c r="A330" s="71" t="s">
        <v>188</v>
      </c>
      <c r="B330" s="72" t="s">
        <v>39</v>
      </c>
      <c r="C330" s="80">
        <v>10</v>
      </c>
      <c r="D330" s="82">
        <v>0.08</v>
      </c>
      <c r="E330" s="82">
        <v>7.25</v>
      </c>
      <c r="F330" s="82">
        <v>0.13</v>
      </c>
      <c r="G330" s="83">
        <v>66.099999999999994</v>
      </c>
      <c r="H330" s="84"/>
      <c r="I330" s="84"/>
      <c r="J330" s="80">
        <v>45</v>
      </c>
      <c r="K330" s="83">
        <v>0.1</v>
      </c>
      <c r="L330" s="83">
        <v>2.4</v>
      </c>
      <c r="M330" s="80">
        <v>3</v>
      </c>
      <c r="N330" s="82">
        <v>0.05</v>
      </c>
      <c r="O330" s="82">
        <v>0.03</v>
      </c>
    </row>
    <row r="331" spans="1:16" ht="33" x14ac:dyDescent="0.3">
      <c r="A331" s="78" t="s">
        <v>238</v>
      </c>
      <c r="B331" s="72" t="s">
        <v>524</v>
      </c>
      <c r="C331" s="80">
        <v>190</v>
      </c>
      <c r="D331" s="74">
        <v>26.46</v>
      </c>
      <c r="E331" s="74">
        <v>7.67</v>
      </c>
      <c r="F331" s="74">
        <v>24.630000000000003</v>
      </c>
      <c r="G331" s="74">
        <v>279.91000000000003</v>
      </c>
      <c r="H331" s="74">
        <v>0.13</v>
      </c>
      <c r="I331" s="74">
        <v>9.56</v>
      </c>
      <c r="J331" s="74">
        <v>41.46</v>
      </c>
      <c r="K331" s="74">
        <v>0.3</v>
      </c>
      <c r="L331" s="74">
        <v>217.39999999999998</v>
      </c>
      <c r="M331" s="74">
        <v>328.2</v>
      </c>
      <c r="N331" s="74">
        <v>61.32</v>
      </c>
      <c r="O331" s="74">
        <v>1.4100000000000001</v>
      </c>
    </row>
    <row r="332" spans="1:16" x14ac:dyDescent="0.3">
      <c r="A332" s="71" t="s">
        <v>416</v>
      </c>
      <c r="B332" s="72" t="s">
        <v>440</v>
      </c>
      <c r="C332" s="80">
        <v>200</v>
      </c>
      <c r="D332" s="82">
        <v>3.04</v>
      </c>
      <c r="E332" s="82">
        <v>1.54</v>
      </c>
      <c r="F332" s="82">
        <v>6.54</v>
      </c>
      <c r="G332" s="82">
        <v>52.55</v>
      </c>
      <c r="H332" s="82">
        <v>0.04</v>
      </c>
      <c r="I332" s="83">
        <v>1.3</v>
      </c>
      <c r="J332" s="80">
        <v>10</v>
      </c>
      <c r="K332" s="84"/>
      <c r="L332" s="82">
        <v>120.21</v>
      </c>
      <c r="M332" s="80">
        <v>90</v>
      </c>
      <c r="N332" s="82">
        <v>14.05</v>
      </c>
      <c r="O332" s="83">
        <v>0.1</v>
      </c>
    </row>
    <row r="333" spans="1:16" x14ac:dyDescent="0.3">
      <c r="A333" s="71"/>
      <c r="B333" s="72" t="s">
        <v>461</v>
      </c>
      <c r="C333" s="80">
        <v>90</v>
      </c>
      <c r="D333" s="82">
        <v>2.52</v>
      </c>
      <c r="E333" s="82">
        <v>1.44</v>
      </c>
      <c r="F333" s="83">
        <v>12.6</v>
      </c>
      <c r="G333" s="82">
        <v>80.25</v>
      </c>
      <c r="H333" s="82">
        <v>0.03</v>
      </c>
      <c r="I333" s="82">
        <v>0.45</v>
      </c>
      <c r="J333" s="80">
        <v>9</v>
      </c>
      <c r="K333" s="84"/>
      <c r="L333" s="80">
        <v>216</v>
      </c>
      <c r="M333" s="83">
        <v>77.400000000000006</v>
      </c>
      <c r="N333" s="83">
        <v>11.7</v>
      </c>
      <c r="O333" s="82">
        <v>0.09</v>
      </c>
    </row>
    <row r="334" spans="1:16" x14ac:dyDescent="0.3">
      <c r="A334" s="78"/>
      <c r="B334" s="72" t="s">
        <v>274</v>
      </c>
      <c r="C334" s="73">
        <v>60</v>
      </c>
      <c r="D334" s="74">
        <v>4.0199999999999996</v>
      </c>
      <c r="E334" s="74">
        <v>0.72</v>
      </c>
      <c r="F334" s="74">
        <v>31.74</v>
      </c>
      <c r="G334" s="76">
        <v>149.4</v>
      </c>
      <c r="H334" s="75"/>
      <c r="I334" s="75"/>
      <c r="J334" s="75"/>
      <c r="K334" s="75"/>
      <c r="L334" s="75"/>
      <c r="M334" s="75"/>
      <c r="N334" s="75"/>
      <c r="O334" s="75"/>
    </row>
    <row r="335" spans="1:16" x14ac:dyDescent="0.3">
      <c r="A335" s="186" t="s">
        <v>166</v>
      </c>
      <c r="B335" s="186"/>
      <c r="C335" s="79">
        <v>550</v>
      </c>
      <c r="D335" s="74">
        <v>36.119999999999997</v>
      </c>
      <c r="E335" s="74">
        <v>18.62</v>
      </c>
      <c r="F335" s="74">
        <v>75.64</v>
      </c>
      <c r="G335" s="74">
        <v>628.21</v>
      </c>
      <c r="H335" s="76">
        <v>0.2</v>
      </c>
      <c r="I335" s="74">
        <v>11.31</v>
      </c>
      <c r="J335" s="74">
        <v>105.46</v>
      </c>
      <c r="K335" s="76">
        <v>0.4</v>
      </c>
      <c r="L335" s="74">
        <v>556.01</v>
      </c>
      <c r="M335" s="76">
        <v>498.6</v>
      </c>
      <c r="N335" s="74">
        <v>87.12</v>
      </c>
      <c r="O335" s="74">
        <v>1.63</v>
      </c>
    </row>
    <row r="336" spans="1:16" x14ac:dyDescent="0.3">
      <c r="A336" s="187" t="s">
        <v>253</v>
      </c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</row>
    <row r="337" spans="1:15" x14ac:dyDescent="0.3">
      <c r="A337" s="78" t="s">
        <v>181</v>
      </c>
      <c r="B337" s="72" t="s">
        <v>34</v>
      </c>
      <c r="C337" s="73">
        <v>150</v>
      </c>
      <c r="D337" s="76">
        <v>0.6</v>
      </c>
      <c r="E337" s="76">
        <v>0.6</v>
      </c>
      <c r="F337" s="76">
        <v>14.7</v>
      </c>
      <c r="G337" s="76">
        <v>70.5</v>
      </c>
      <c r="H337" s="74">
        <v>0.05</v>
      </c>
      <c r="I337" s="73">
        <v>15</v>
      </c>
      <c r="J337" s="76">
        <v>7.5</v>
      </c>
      <c r="K337" s="76">
        <v>0.3</v>
      </c>
      <c r="L337" s="73">
        <v>24</v>
      </c>
      <c r="M337" s="76">
        <v>16.5</v>
      </c>
      <c r="N337" s="76">
        <v>13.5</v>
      </c>
      <c r="O337" s="76">
        <v>3.3</v>
      </c>
    </row>
    <row r="338" spans="1:15" x14ac:dyDescent="0.3">
      <c r="A338" s="78"/>
      <c r="B338" s="72" t="s">
        <v>170</v>
      </c>
      <c r="C338" s="73">
        <v>30</v>
      </c>
      <c r="D338" s="74">
        <v>2.37</v>
      </c>
      <c r="E338" s="74">
        <v>6.18</v>
      </c>
      <c r="F338" s="74">
        <v>11.96</v>
      </c>
      <c r="G338" s="76">
        <v>114.4</v>
      </c>
      <c r="H338" s="74">
        <v>0.05</v>
      </c>
      <c r="I338" s="74">
        <v>1.28</v>
      </c>
      <c r="J338" s="76">
        <v>60.1</v>
      </c>
      <c r="K338" s="74">
        <v>0.99</v>
      </c>
      <c r="L338" s="76">
        <v>32.9</v>
      </c>
      <c r="M338" s="76">
        <v>56.1</v>
      </c>
      <c r="N338" s="76">
        <v>32.700000000000003</v>
      </c>
      <c r="O338" s="74">
        <v>0.82</v>
      </c>
    </row>
    <row r="339" spans="1:15" x14ac:dyDescent="0.3">
      <c r="A339" s="186" t="s">
        <v>254</v>
      </c>
      <c r="B339" s="186"/>
      <c r="C339" s="79">
        <v>180</v>
      </c>
      <c r="D339" s="74">
        <v>2.97</v>
      </c>
      <c r="E339" s="74">
        <v>6.78</v>
      </c>
      <c r="F339" s="74">
        <v>26.66</v>
      </c>
      <c r="G339" s="76">
        <v>184.9</v>
      </c>
      <c r="H339" s="76">
        <v>0.1</v>
      </c>
      <c r="I339" s="74">
        <v>16.28</v>
      </c>
      <c r="J339" s="76">
        <v>67.599999999999994</v>
      </c>
      <c r="K339" s="74">
        <v>1.29</v>
      </c>
      <c r="L339" s="76">
        <v>56.9</v>
      </c>
      <c r="M339" s="76">
        <v>72.599999999999994</v>
      </c>
      <c r="N339" s="76">
        <v>46.2</v>
      </c>
      <c r="O339" s="74">
        <v>4.12</v>
      </c>
    </row>
    <row r="340" spans="1:15" x14ac:dyDescent="0.3">
      <c r="A340" s="187" t="s">
        <v>11</v>
      </c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</row>
    <row r="341" spans="1:15" x14ac:dyDescent="0.3">
      <c r="A341" s="78" t="s">
        <v>433</v>
      </c>
      <c r="B341" s="72" t="s">
        <v>456</v>
      </c>
      <c r="C341" s="73">
        <v>100</v>
      </c>
      <c r="D341" s="76">
        <v>1.2</v>
      </c>
      <c r="E341" s="74">
        <v>2.19</v>
      </c>
      <c r="F341" s="74">
        <v>9.2799999999999994</v>
      </c>
      <c r="G341" s="74">
        <v>62.32</v>
      </c>
      <c r="H341" s="74">
        <v>0.02</v>
      </c>
      <c r="I341" s="76">
        <v>10.199999999999999</v>
      </c>
      <c r="J341" s="74">
        <v>2.94</v>
      </c>
      <c r="K341" s="74">
        <v>1.01</v>
      </c>
      <c r="L341" s="74">
        <v>31.44</v>
      </c>
      <c r="M341" s="76">
        <v>34.299999999999997</v>
      </c>
      <c r="N341" s="74">
        <v>18.54</v>
      </c>
      <c r="O341" s="74">
        <v>1.67</v>
      </c>
    </row>
    <row r="342" spans="1:15" ht="33" x14ac:dyDescent="0.3">
      <c r="A342" s="78" t="s">
        <v>207</v>
      </c>
      <c r="B342" s="72" t="s">
        <v>528</v>
      </c>
      <c r="C342" s="73">
        <v>260</v>
      </c>
      <c r="D342" s="74">
        <v>4.84</v>
      </c>
      <c r="E342" s="74">
        <v>6.73</v>
      </c>
      <c r="F342" s="74">
        <v>14.08</v>
      </c>
      <c r="G342" s="76">
        <v>136.80000000000001</v>
      </c>
      <c r="H342" s="74">
        <v>0.08</v>
      </c>
      <c r="I342" s="74">
        <v>20.05</v>
      </c>
      <c r="J342" s="74">
        <v>208.15</v>
      </c>
      <c r="K342" s="74">
        <v>2.52</v>
      </c>
      <c r="L342" s="76">
        <v>37.200000000000003</v>
      </c>
      <c r="M342" s="74">
        <v>89.35</v>
      </c>
      <c r="N342" s="74">
        <v>23.79</v>
      </c>
      <c r="O342" s="74">
        <v>0.97</v>
      </c>
    </row>
    <row r="343" spans="1:15" x14ac:dyDescent="0.3">
      <c r="A343" s="71" t="s">
        <v>251</v>
      </c>
      <c r="B343" s="72" t="s">
        <v>230</v>
      </c>
      <c r="C343" s="73">
        <v>100</v>
      </c>
      <c r="D343" s="74">
        <v>17.71</v>
      </c>
      <c r="E343" s="74">
        <v>12.57</v>
      </c>
      <c r="F343" s="74">
        <v>2.4700000000000002</v>
      </c>
      <c r="G343" s="74">
        <v>193.92</v>
      </c>
      <c r="H343" s="74">
        <v>0.62</v>
      </c>
      <c r="I343" s="74">
        <v>4.53</v>
      </c>
      <c r="J343" s="73">
        <v>80</v>
      </c>
      <c r="K343" s="74">
        <v>1.84</v>
      </c>
      <c r="L343" s="74">
        <v>12.64</v>
      </c>
      <c r="M343" s="74">
        <v>185.64</v>
      </c>
      <c r="N343" s="74">
        <v>27.28</v>
      </c>
      <c r="O343" s="76">
        <v>2.7</v>
      </c>
    </row>
    <row r="344" spans="1:15" x14ac:dyDescent="0.3">
      <c r="A344" s="71" t="s">
        <v>415</v>
      </c>
      <c r="B344" s="72" t="s">
        <v>194</v>
      </c>
      <c r="C344" s="73">
        <v>180</v>
      </c>
      <c r="D344" s="74">
        <v>7.81</v>
      </c>
      <c r="E344" s="74">
        <v>2.0499999999999998</v>
      </c>
      <c r="F344" s="76">
        <v>35.4</v>
      </c>
      <c r="G344" s="74">
        <v>190.96</v>
      </c>
      <c r="H344" s="74">
        <v>0.27</v>
      </c>
      <c r="I344" s="75"/>
      <c r="J344" s="74">
        <v>1.24</v>
      </c>
      <c r="K344" s="76">
        <v>0.5</v>
      </c>
      <c r="L344" s="76">
        <v>13.5</v>
      </c>
      <c r="M344" s="74">
        <v>184.99</v>
      </c>
      <c r="N344" s="74">
        <v>124.07</v>
      </c>
      <c r="O344" s="74">
        <v>4.16</v>
      </c>
    </row>
    <row r="345" spans="1:15" x14ac:dyDescent="0.3">
      <c r="A345" s="78" t="s">
        <v>241</v>
      </c>
      <c r="B345" s="72" t="s">
        <v>178</v>
      </c>
      <c r="C345" s="73">
        <v>200</v>
      </c>
      <c r="D345" s="74">
        <v>0.14000000000000001</v>
      </c>
      <c r="E345" s="76">
        <v>0.1</v>
      </c>
      <c r="F345" s="74">
        <v>3.24</v>
      </c>
      <c r="G345" s="76">
        <v>15.6</v>
      </c>
      <c r="H345" s="75"/>
      <c r="I345" s="73">
        <v>3</v>
      </c>
      <c r="J345" s="76">
        <v>1.6</v>
      </c>
      <c r="K345" s="76">
        <v>0.2</v>
      </c>
      <c r="L345" s="73">
        <v>5</v>
      </c>
      <c r="M345" s="76">
        <v>3.2</v>
      </c>
      <c r="N345" s="76">
        <v>1.4</v>
      </c>
      <c r="O345" s="74">
        <v>0.08</v>
      </c>
    </row>
    <row r="346" spans="1:15" x14ac:dyDescent="0.3">
      <c r="A346" s="78"/>
      <c r="B346" s="72" t="s">
        <v>274</v>
      </c>
      <c r="C346" s="73">
        <v>70</v>
      </c>
      <c r="D346" s="74">
        <v>4.6900000000000004</v>
      </c>
      <c r="E346" s="74">
        <v>0.84</v>
      </c>
      <c r="F346" s="74">
        <v>37.03</v>
      </c>
      <c r="G346" s="76">
        <v>174.3</v>
      </c>
      <c r="H346" s="75"/>
      <c r="I346" s="75"/>
      <c r="J346" s="75"/>
      <c r="K346" s="75"/>
      <c r="L346" s="75"/>
      <c r="M346" s="75"/>
      <c r="N346" s="75"/>
      <c r="O346" s="75"/>
    </row>
    <row r="347" spans="1:15" x14ac:dyDescent="0.3">
      <c r="A347" s="186" t="s">
        <v>35</v>
      </c>
      <c r="B347" s="186"/>
      <c r="C347" s="79">
        <v>910</v>
      </c>
      <c r="D347" s="74">
        <v>36.39</v>
      </c>
      <c r="E347" s="74">
        <v>24.48</v>
      </c>
      <c r="F347" s="74">
        <v>101.5</v>
      </c>
      <c r="G347" s="76">
        <v>773.9</v>
      </c>
      <c r="H347" s="74">
        <v>0.99</v>
      </c>
      <c r="I347" s="74">
        <v>37.78</v>
      </c>
      <c r="J347" s="74">
        <v>293.93</v>
      </c>
      <c r="K347" s="74">
        <v>6.07</v>
      </c>
      <c r="L347" s="74">
        <v>99.78</v>
      </c>
      <c r="M347" s="74">
        <v>497.48</v>
      </c>
      <c r="N347" s="74">
        <v>195.08</v>
      </c>
      <c r="O347" s="74">
        <v>9.58</v>
      </c>
    </row>
    <row r="348" spans="1:15" x14ac:dyDescent="0.3">
      <c r="A348" s="187" t="s">
        <v>255</v>
      </c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</row>
    <row r="349" spans="1:15" x14ac:dyDescent="0.3">
      <c r="A349" s="81"/>
      <c r="B349" s="72" t="s">
        <v>185</v>
      </c>
      <c r="C349" s="73">
        <v>200</v>
      </c>
      <c r="D349" s="73">
        <v>6</v>
      </c>
      <c r="E349" s="73">
        <v>2</v>
      </c>
      <c r="F349" s="73">
        <v>8</v>
      </c>
      <c r="G349" s="73">
        <v>80</v>
      </c>
      <c r="H349" s="74">
        <v>0.08</v>
      </c>
      <c r="I349" s="76">
        <v>1.4</v>
      </c>
      <c r="J349" s="75"/>
      <c r="K349" s="75"/>
      <c r="L349" s="73">
        <v>240</v>
      </c>
      <c r="M349" s="73">
        <v>180</v>
      </c>
      <c r="N349" s="73">
        <v>28</v>
      </c>
      <c r="O349" s="76">
        <v>0.2</v>
      </c>
    </row>
    <row r="350" spans="1:15" x14ac:dyDescent="0.3">
      <c r="A350" s="78" t="s">
        <v>181</v>
      </c>
      <c r="B350" s="72" t="s">
        <v>34</v>
      </c>
      <c r="C350" s="73">
        <v>150</v>
      </c>
      <c r="D350" s="76">
        <v>0.6</v>
      </c>
      <c r="E350" s="76">
        <v>0.6</v>
      </c>
      <c r="F350" s="76">
        <v>14.7</v>
      </c>
      <c r="G350" s="76">
        <v>70.5</v>
      </c>
      <c r="H350" s="74">
        <v>0.05</v>
      </c>
      <c r="I350" s="73">
        <v>15</v>
      </c>
      <c r="J350" s="76">
        <v>7.5</v>
      </c>
      <c r="K350" s="76">
        <v>0.3</v>
      </c>
      <c r="L350" s="73">
        <v>24</v>
      </c>
      <c r="M350" s="76">
        <v>16.5</v>
      </c>
      <c r="N350" s="76">
        <v>13.5</v>
      </c>
      <c r="O350" s="76">
        <v>3.3</v>
      </c>
    </row>
    <row r="351" spans="1:15" x14ac:dyDescent="0.3">
      <c r="A351" s="186" t="s">
        <v>256</v>
      </c>
      <c r="B351" s="186"/>
      <c r="C351" s="79">
        <v>350</v>
      </c>
      <c r="D351" s="74">
        <v>6.6</v>
      </c>
      <c r="E351" s="74">
        <v>2.6</v>
      </c>
      <c r="F351" s="74">
        <v>22.7</v>
      </c>
      <c r="G351" s="76">
        <v>150.5</v>
      </c>
      <c r="H351" s="74">
        <v>0.13</v>
      </c>
      <c r="I351" s="76">
        <v>16.399999999999999</v>
      </c>
      <c r="J351" s="76">
        <v>7.5</v>
      </c>
      <c r="K351" s="76">
        <v>0.3</v>
      </c>
      <c r="L351" s="73">
        <v>264</v>
      </c>
      <c r="M351" s="76">
        <v>196.5</v>
      </c>
      <c r="N351" s="76">
        <v>41.5</v>
      </c>
      <c r="O351" s="76">
        <v>3.5</v>
      </c>
    </row>
    <row r="352" spans="1:15" x14ac:dyDescent="0.3">
      <c r="A352" s="186" t="s">
        <v>36</v>
      </c>
      <c r="B352" s="186"/>
      <c r="C352" s="86">
        <v>1990</v>
      </c>
      <c r="D352" s="74">
        <v>82.08</v>
      </c>
      <c r="E352" s="74">
        <v>52.48</v>
      </c>
      <c r="F352" s="74">
        <v>226.5</v>
      </c>
      <c r="G352" s="74">
        <v>1737.51</v>
      </c>
      <c r="H352" s="74">
        <v>1.42</v>
      </c>
      <c r="I352" s="74">
        <v>81.77</v>
      </c>
      <c r="J352" s="74">
        <v>474.49</v>
      </c>
      <c r="K352" s="74">
        <v>8.06</v>
      </c>
      <c r="L352" s="74">
        <v>976.69</v>
      </c>
      <c r="M352" s="74">
        <v>1265.18</v>
      </c>
      <c r="N352" s="76">
        <v>369.9</v>
      </c>
      <c r="O352" s="74">
        <v>18.829999999999998</v>
      </c>
    </row>
  </sheetData>
  <mergeCells count="193">
    <mergeCell ref="A2:O2"/>
    <mergeCell ref="A62:B62"/>
    <mergeCell ref="A57:B57"/>
    <mergeCell ref="A58:O58"/>
    <mergeCell ref="A61:B61"/>
    <mergeCell ref="A50:O50"/>
    <mergeCell ref="A45:B45"/>
    <mergeCell ref="A118:B118"/>
    <mergeCell ref="A119:B119"/>
    <mergeCell ref="A114:B114"/>
    <mergeCell ref="A115:O115"/>
    <mergeCell ref="A106:B106"/>
    <mergeCell ref="A85:B85"/>
    <mergeCell ref="A86:O86"/>
    <mergeCell ref="A89:B89"/>
    <mergeCell ref="A90:B90"/>
    <mergeCell ref="A107:O107"/>
    <mergeCell ref="A102:B102"/>
    <mergeCell ref="A103:O103"/>
    <mergeCell ref="L93:O93"/>
    <mergeCell ref="A96:O96"/>
    <mergeCell ref="A93:A94"/>
    <mergeCell ref="B93:B94"/>
    <mergeCell ref="C93:C94"/>
    <mergeCell ref="A322:B322"/>
    <mergeCell ref="A323:B323"/>
    <mergeCell ref="A318:B318"/>
    <mergeCell ref="A319:O319"/>
    <mergeCell ref="A352:B352"/>
    <mergeCell ref="A347:B347"/>
    <mergeCell ref="A348:O348"/>
    <mergeCell ref="A351:B351"/>
    <mergeCell ref="A340:O340"/>
    <mergeCell ref="A335:B335"/>
    <mergeCell ref="A336:O336"/>
    <mergeCell ref="A339:B339"/>
    <mergeCell ref="A329:O329"/>
    <mergeCell ref="A326:A327"/>
    <mergeCell ref="B326:B327"/>
    <mergeCell ref="C326:C327"/>
    <mergeCell ref="D326:F326"/>
    <mergeCell ref="G326:G327"/>
    <mergeCell ref="H326:K326"/>
    <mergeCell ref="L326:O326"/>
    <mergeCell ref="A311:O311"/>
    <mergeCell ref="A306:B306"/>
    <mergeCell ref="A307:O307"/>
    <mergeCell ref="A310:B310"/>
    <mergeCell ref="A300:O300"/>
    <mergeCell ref="A297:A298"/>
    <mergeCell ref="B297:B298"/>
    <mergeCell ref="C297:C298"/>
    <mergeCell ref="D297:F297"/>
    <mergeCell ref="G297:G298"/>
    <mergeCell ref="H297:K297"/>
    <mergeCell ref="L297:O297"/>
    <mergeCell ref="C268:C269"/>
    <mergeCell ref="D268:F268"/>
    <mergeCell ref="G268:G269"/>
    <mergeCell ref="H268:K268"/>
    <mergeCell ref="L268:O268"/>
    <mergeCell ref="A265:B265"/>
    <mergeCell ref="A294:B294"/>
    <mergeCell ref="A289:B289"/>
    <mergeCell ref="A290:O290"/>
    <mergeCell ref="A293:B293"/>
    <mergeCell ref="A282:O282"/>
    <mergeCell ref="A277:B277"/>
    <mergeCell ref="A278:O278"/>
    <mergeCell ref="A281:B281"/>
    <mergeCell ref="A271:O271"/>
    <mergeCell ref="A268:A269"/>
    <mergeCell ref="B268:B269"/>
    <mergeCell ref="A260:B260"/>
    <mergeCell ref="A261:O261"/>
    <mergeCell ref="A264:B264"/>
    <mergeCell ref="A253:O253"/>
    <mergeCell ref="A248:B248"/>
    <mergeCell ref="A249:O249"/>
    <mergeCell ref="A252:B252"/>
    <mergeCell ref="A242:O242"/>
    <mergeCell ref="A239:A240"/>
    <mergeCell ref="B239:B240"/>
    <mergeCell ref="C239:C240"/>
    <mergeCell ref="D239:F239"/>
    <mergeCell ref="G239:G240"/>
    <mergeCell ref="H239:K239"/>
    <mergeCell ref="L239:O239"/>
    <mergeCell ref="C210:C211"/>
    <mergeCell ref="D210:F210"/>
    <mergeCell ref="G210:G211"/>
    <mergeCell ref="H210:K210"/>
    <mergeCell ref="L210:O210"/>
    <mergeCell ref="A206:B206"/>
    <mergeCell ref="A207:B207"/>
    <mergeCell ref="A236:B236"/>
    <mergeCell ref="A231:B231"/>
    <mergeCell ref="A232:O232"/>
    <mergeCell ref="A235:B235"/>
    <mergeCell ref="A224:O224"/>
    <mergeCell ref="A219:B219"/>
    <mergeCell ref="A220:O220"/>
    <mergeCell ref="A223:B223"/>
    <mergeCell ref="A213:O213"/>
    <mergeCell ref="A210:A211"/>
    <mergeCell ref="B210:B211"/>
    <mergeCell ref="A202:B202"/>
    <mergeCell ref="A203:O203"/>
    <mergeCell ref="A194:B194"/>
    <mergeCell ref="A195:O195"/>
    <mergeCell ref="A190:B190"/>
    <mergeCell ref="A191:O191"/>
    <mergeCell ref="A183:O183"/>
    <mergeCell ref="A180:A181"/>
    <mergeCell ref="B180:B181"/>
    <mergeCell ref="C180:C181"/>
    <mergeCell ref="D180:F180"/>
    <mergeCell ref="G180:G181"/>
    <mergeCell ref="H180:K180"/>
    <mergeCell ref="L180:O180"/>
    <mergeCell ref="C151:C152"/>
    <mergeCell ref="D151:F151"/>
    <mergeCell ref="G151:G152"/>
    <mergeCell ref="H151:K151"/>
    <mergeCell ref="L151:O151"/>
    <mergeCell ref="A147:B147"/>
    <mergeCell ref="A148:B148"/>
    <mergeCell ref="A177:B177"/>
    <mergeCell ref="A172:B172"/>
    <mergeCell ref="A173:O173"/>
    <mergeCell ref="A176:B176"/>
    <mergeCell ref="A165:O165"/>
    <mergeCell ref="A160:B160"/>
    <mergeCell ref="A161:O161"/>
    <mergeCell ref="A164:B164"/>
    <mergeCell ref="A154:O154"/>
    <mergeCell ref="A151:A152"/>
    <mergeCell ref="B151:B152"/>
    <mergeCell ref="A143:B143"/>
    <mergeCell ref="A144:O144"/>
    <mergeCell ref="A136:O136"/>
    <mergeCell ref="A131:B131"/>
    <mergeCell ref="A132:O132"/>
    <mergeCell ref="A135:B135"/>
    <mergeCell ref="A125:O125"/>
    <mergeCell ref="A122:A123"/>
    <mergeCell ref="B122:B123"/>
    <mergeCell ref="C122:C123"/>
    <mergeCell ref="D122:F122"/>
    <mergeCell ref="G122:G123"/>
    <mergeCell ref="H122:K122"/>
    <mergeCell ref="L122:O122"/>
    <mergeCell ref="D93:F93"/>
    <mergeCell ref="G93:G94"/>
    <mergeCell ref="H93:K93"/>
    <mergeCell ref="A79:O79"/>
    <mergeCell ref="A74:B74"/>
    <mergeCell ref="A75:O75"/>
    <mergeCell ref="A78:B78"/>
    <mergeCell ref="A68:O68"/>
    <mergeCell ref="A65:A66"/>
    <mergeCell ref="B65:B66"/>
    <mergeCell ref="C65:C66"/>
    <mergeCell ref="D65:F65"/>
    <mergeCell ref="G65:G66"/>
    <mergeCell ref="H65:K65"/>
    <mergeCell ref="L65:O65"/>
    <mergeCell ref="A32:B32"/>
    <mergeCell ref="A33:B33"/>
    <mergeCell ref="A28:B28"/>
    <mergeCell ref="A29:O29"/>
    <mergeCell ref="A46:O46"/>
    <mergeCell ref="A49:B49"/>
    <mergeCell ref="A39:O39"/>
    <mergeCell ref="A36:A37"/>
    <mergeCell ref="B36:B37"/>
    <mergeCell ref="C36:C37"/>
    <mergeCell ref="D36:F36"/>
    <mergeCell ref="G36:G37"/>
    <mergeCell ref="H36:K36"/>
    <mergeCell ref="L36:O36"/>
    <mergeCell ref="A20:B20"/>
    <mergeCell ref="A21:O21"/>
    <mergeCell ref="A16:B16"/>
    <mergeCell ref="A17:O17"/>
    <mergeCell ref="L7:O7"/>
    <mergeCell ref="A10:O10"/>
    <mergeCell ref="A7:A8"/>
    <mergeCell ref="B7:B8"/>
    <mergeCell ref="C7:C8"/>
    <mergeCell ref="D7:F7"/>
    <mergeCell ref="G7:G8"/>
    <mergeCell ref="H7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1" manualBreakCount="11">
    <brk id="33" max="14" man="1"/>
    <brk id="62" max="14" man="1"/>
    <brk id="90" max="14" man="1"/>
    <brk id="119" max="14" man="1"/>
    <brk id="148" max="14" man="1"/>
    <brk id="177" max="14" man="1"/>
    <brk id="207" max="14" man="1"/>
    <brk id="236" max="14" man="1"/>
    <brk id="265" max="14" man="1"/>
    <brk id="294" max="14" man="1"/>
    <brk id="323" max="14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Z23"/>
  <sheetViews>
    <sheetView view="pageBreakPreview" zoomScale="60" zoomScaleNormal="70" workbookViewId="0">
      <selection activeCell="A14" sqref="A14:Z14"/>
    </sheetView>
  </sheetViews>
  <sheetFormatPr defaultRowHeight="16.5" x14ac:dyDescent="0.3"/>
  <cols>
    <col min="1" max="2" width="9.33203125" style="87" customWidth="1"/>
    <col min="3" max="3" width="34" style="87" customWidth="1"/>
    <col min="4" max="4" width="9.33203125" style="87" customWidth="1"/>
    <col min="5" max="5" width="7.33203125" style="87" customWidth="1"/>
    <col min="6" max="7" width="9.33203125" style="87" customWidth="1"/>
    <col min="8" max="8" width="8.5" style="87" customWidth="1"/>
    <col min="9" max="9" width="7.6640625" style="87" customWidth="1"/>
    <col min="10" max="10" width="11.5" style="87" customWidth="1"/>
    <col min="11" max="11" width="12.83203125" style="87" customWidth="1"/>
    <col min="12" max="13" width="9.33203125" style="87" customWidth="1"/>
    <col min="14" max="14" width="12.1640625" style="87" customWidth="1"/>
    <col min="15" max="15" width="11.1640625" style="87" customWidth="1"/>
    <col min="16" max="16" width="10.1640625" style="87" customWidth="1"/>
    <col min="17" max="17" width="9.33203125" style="87" customWidth="1"/>
    <col min="18" max="18" width="10.33203125" style="87" customWidth="1"/>
    <col min="19" max="19" width="9.33203125" style="87" customWidth="1"/>
    <col min="20" max="20" width="9.83203125" style="87" customWidth="1"/>
    <col min="21" max="21" width="9.33203125" style="87" customWidth="1"/>
    <col min="22" max="22" width="10" style="87" customWidth="1"/>
    <col min="23" max="24" width="9.33203125" style="87" customWidth="1"/>
    <col min="25" max="25" width="8.1640625" style="87" customWidth="1"/>
    <col min="26" max="26" width="9.83203125" style="87" customWidth="1"/>
    <col min="27" max="1024" width="9.33203125" style="87" customWidth="1"/>
    <col min="1025" max="16384" width="9.33203125" style="87"/>
  </cols>
  <sheetData>
    <row r="1" spans="1:26" x14ac:dyDescent="0.3">
      <c r="U1" s="88"/>
      <c r="Z1" s="88" t="s">
        <v>268</v>
      </c>
    </row>
    <row r="2" spans="1:26" ht="39" customHeight="1" x14ac:dyDescent="0.3">
      <c r="A2" s="180" t="s">
        <v>637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4" spans="1:26" ht="16.5" customHeight="1" x14ac:dyDescent="0.3">
      <c r="A4" s="193"/>
      <c r="B4" s="193"/>
      <c r="C4" s="193"/>
      <c r="D4" s="193" t="s">
        <v>17</v>
      </c>
      <c r="E4" s="193" t="s">
        <v>164</v>
      </c>
      <c r="F4" s="193" t="s">
        <v>18</v>
      </c>
      <c r="G4" s="183"/>
      <c r="H4" s="193"/>
      <c r="I4" s="193"/>
      <c r="J4" s="193" t="s">
        <v>19</v>
      </c>
      <c r="K4" s="197" t="s">
        <v>541</v>
      </c>
      <c r="L4" s="193" t="s">
        <v>20</v>
      </c>
      <c r="M4" s="183"/>
      <c r="N4" s="193"/>
      <c r="O4" s="193"/>
      <c r="P4" s="183"/>
      <c r="Q4" s="193"/>
      <c r="R4" s="199" t="s">
        <v>21</v>
      </c>
      <c r="S4" s="200"/>
      <c r="T4" s="200"/>
      <c r="U4" s="200"/>
      <c r="V4" s="200"/>
      <c r="W4" s="200"/>
      <c r="X4" s="200"/>
      <c r="Y4" s="201"/>
      <c r="Z4" s="197" t="s">
        <v>544</v>
      </c>
    </row>
    <row r="5" spans="1:26" x14ac:dyDescent="0.3">
      <c r="A5" s="193"/>
      <c r="B5" s="193"/>
      <c r="C5" s="193"/>
      <c r="D5" s="193"/>
      <c r="E5" s="193"/>
      <c r="F5" s="89" t="s">
        <v>542</v>
      </c>
      <c r="G5" s="123" t="s">
        <v>543</v>
      </c>
      <c r="H5" s="89" t="s">
        <v>23</v>
      </c>
      <c r="I5" s="89" t="s">
        <v>24</v>
      </c>
      <c r="J5" s="193"/>
      <c r="K5" s="198"/>
      <c r="L5" s="89" t="s">
        <v>25</v>
      </c>
      <c r="M5" s="123" t="s">
        <v>545</v>
      </c>
      <c r="N5" s="89" t="s">
        <v>26</v>
      </c>
      <c r="O5" s="89" t="s">
        <v>27</v>
      </c>
      <c r="P5" s="123" t="s">
        <v>546</v>
      </c>
      <c r="Q5" s="89" t="s">
        <v>28</v>
      </c>
      <c r="R5" s="89" t="s">
        <v>29</v>
      </c>
      <c r="S5" s="89" t="s">
        <v>30</v>
      </c>
      <c r="T5" s="89" t="s">
        <v>31</v>
      </c>
      <c r="U5" s="89" t="s">
        <v>32</v>
      </c>
      <c r="V5" s="89" t="s">
        <v>547</v>
      </c>
      <c r="W5" s="89" t="s">
        <v>548</v>
      </c>
      <c r="X5" s="89" t="s">
        <v>549</v>
      </c>
      <c r="Y5" s="89" t="s">
        <v>550</v>
      </c>
      <c r="Z5" s="198"/>
    </row>
    <row r="6" spans="1:26" x14ac:dyDescent="0.3">
      <c r="A6" s="194" t="s">
        <v>261</v>
      </c>
      <c r="B6" s="194"/>
      <c r="C6" s="194"/>
      <c r="D6" s="90">
        <v>587</v>
      </c>
      <c r="E6" s="91">
        <f>I6/12</f>
        <v>5.9416666666666664</v>
      </c>
      <c r="F6" s="131">
        <v>30.01</v>
      </c>
      <c r="G6" s="131">
        <v>19.010000000000002</v>
      </c>
      <c r="H6" s="131">
        <v>17</v>
      </c>
      <c r="I6" s="131">
        <v>71.3</v>
      </c>
      <c r="J6" s="131">
        <v>563.15</v>
      </c>
      <c r="K6" s="131">
        <v>37.590000000000003</v>
      </c>
      <c r="L6" s="131">
        <v>0.36</v>
      </c>
      <c r="M6" s="131">
        <v>0.57999999999999996</v>
      </c>
      <c r="N6" s="131">
        <v>63.89</v>
      </c>
      <c r="O6" s="131">
        <v>877.34</v>
      </c>
      <c r="P6" s="131">
        <v>0.28999999999999998</v>
      </c>
      <c r="Q6" s="131">
        <v>2.0499999999999998</v>
      </c>
      <c r="R6" s="131">
        <v>352.73</v>
      </c>
      <c r="S6" s="131">
        <v>444.37</v>
      </c>
      <c r="T6" s="131">
        <v>104.08</v>
      </c>
      <c r="U6" s="131">
        <v>4.04</v>
      </c>
      <c r="V6" s="131">
        <v>169.73</v>
      </c>
      <c r="W6" s="131">
        <v>42.87</v>
      </c>
      <c r="X6" s="131">
        <v>12.85</v>
      </c>
      <c r="Y6" s="131">
        <v>0.45</v>
      </c>
      <c r="Z6" s="131">
        <v>0.05</v>
      </c>
    </row>
    <row r="7" spans="1:26" x14ac:dyDescent="0.3">
      <c r="A7" s="194" t="s">
        <v>179</v>
      </c>
      <c r="B7" s="194"/>
      <c r="C7" s="194"/>
      <c r="D7" s="84"/>
      <c r="E7" s="92"/>
      <c r="F7" s="129">
        <v>25</v>
      </c>
      <c r="G7" s="139">
        <f>G6/F6</f>
        <v>0.63345551482839058</v>
      </c>
      <c r="H7" s="129">
        <v>21</v>
      </c>
      <c r="I7" s="129">
        <v>24</v>
      </c>
      <c r="J7" s="129">
        <v>23</v>
      </c>
      <c r="K7" s="139">
        <f>K6/K20</f>
        <v>0.12530000000000002</v>
      </c>
      <c r="L7" s="129">
        <v>26</v>
      </c>
      <c r="M7" s="139">
        <f>M6/M20</f>
        <v>0.36249999999999993</v>
      </c>
      <c r="N7" s="129">
        <v>91</v>
      </c>
      <c r="O7" s="129">
        <v>97</v>
      </c>
      <c r="P7" s="139">
        <f>P6/P20</f>
        <v>2.8999999999999998E-2</v>
      </c>
      <c r="Q7" s="129">
        <v>14</v>
      </c>
      <c r="R7" s="129">
        <v>29</v>
      </c>
      <c r="S7" s="129">
        <v>37</v>
      </c>
      <c r="T7" s="129">
        <v>35</v>
      </c>
      <c r="U7" s="129">
        <v>22</v>
      </c>
      <c r="V7" s="139">
        <f t="shared" ref="V7:Y7" si="0">V6/V20</f>
        <v>0.14144166666666666</v>
      </c>
      <c r="W7" s="139">
        <f t="shared" si="0"/>
        <v>0.42869999999999997</v>
      </c>
      <c r="X7" s="139">
        <f t="shared" si="0"/>
        <v>0.25700000000000001</v>
      </c>
      <c r="Y7" s="139">
        <f t="shared" si="0"/>
        <v>0.1125</v>
      </c>
      <c r="Z7" s="139">
        <f>Z6/Z20</f>
        <v>2.5000000000000001E-2</v>
      </c>
    </row>
    <row r="8" spans="1:26" x14ac:dyDescent="0.3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</row>
    <row r="9" spans="1:26" x14ac:dyDescent="0.3">
      <c r="A9" s="194" t="s">
        <v>262</v>
      </c>
      <c r="B9" s="194"/>
      <c r="C9" s="194"/>
      <c r="D9" s="90">
        <v>180</v>
      </c>
      <c r="E9" s="91">
        <f t="shared" ref="E9" si="1">I9/12</f>
        <v>2.2216666666666667</v>
      </c>
      <c r="F9" s="96">
        <v>2.97</v>
      </c>
      <c r="G9" s="96">
        <v>0</v>
      </c>
      <c r="H9" s="96">
        <v>6.78</v>
      </c>
      <c r="I9" s="96">
        <v>26.66</v>
      </c>
      <c r="J9" s="96">
        <v>184.9</v>
      </c>
      <c r="K9" s="96">
        <v>0</v>
      </c>
      <c r="L9" s="96">
        <v>0.1</v>
      </c>
      <c r="M9" s="96">
        <v>7.0000000000000007E-2</v>
      </c>
      <c r="N9" s="96">
        <v>16.28</v>
      </c>
      <c r="O9" s="96">
        <v>67.599999999999994</v>
      </c>
      <c r="P9" s="96">
        <v>0</v>
      </c>
      <c r="Q9" s="96">
        <v>1.29</v>
      </c>
      <c r="R9" s="96">
        <v>56.9</v>
      </c>
      <c r="S9" s="96">
        <v>72.599999999999994</v>
      </c>
      <c r="T9" s="96">
        <v>46.2</v>
      </c>
      <c r="U9" s="96">
        <v>4.12</v>
      </c>
      <c r="V9" s="96">
        <v>276.39</v>
      </c>
      <c r="W9" s="96">
        <v>3.71</v>
      </c>
      <c r="X9" s="96">
        <v>1.19</v>
      </c>
      <c r="Y9" s="96">
        <v>7.0000000000000007E-2</v>
      </c>
      <c r="Z9" s="96">
        <v>0.73</v>
      </c>
    </row>
    <row r="10" spans="1:26" x14ac:dyDescent="0.3">
      <c r="A10" s="194" t="s">
        <v>179</v>
      </c>
      <c r="B10" s="194"/>
      <c r="C10" s="194"/>
      <c r="D10" s="84"/>
      <c r="E10" s="92"/>
      <c r="F10" s="97">
        <v>2</v>
      </c>
      <c r="G10" s="139">
        <f>G9/F9</f>
        <v>0</v>
      </c>
      <c r="H10" s="97">
        <v>8</v>
      </c>
      <c r="I10" s="97">
        <v>9</v>
      </c>
      <c r="J10" s="97">
        <v>8</v>
      </c>
      <c r="K10" s="138">
        <f>K9/K20</f>
        <v>0</v>
      </c>
      <c r="L10" s="97">
        <v>7</v>
      </c>
      <c r="M10" s="138">
        <f>M9/M20</f>
        <v>4.3750000000000004E-2</v>
      </c>
      <c r="N10" s="97">
        <v>23</v>
      </c>
      <c r="O10" s="97">
        <v>8</v>
      </c>
      <c r="P10" s="138">
        <f>P9/P20</f>
        <v>0</v>
      </c>
      <c r="Q10" s="97">
        <v>9</v>
      </c>
      <c r="R10" s="97">
        <v>5</v>
      </c>
      <c r="S10" s="97">
        <v>6</v>
      </c>
      <c r="T10" s="97">
        <v>15</v>
      </c>
      <c r="U10" s="97">
        <v>23</v>
      </c>
      <c r="V10" s="138">
        <f t="shared" ref="V10:Y10" si="2">V9/V20</f>
        <v>0.230325</v>
      </c>
      <c r="W10" s="138">
        <f t="shared" si="2"/>
        <v>3.7100000000000001E-2</v>
      </c>
      <c r="X10" s="138">
        <f t="shared" si="2"/>
        <v>2.3799999999999998E-2</v>
      </c>
      <c r="Y10" s="138">
        <f t="shared" si="2"/>
        <v>1.7500000000000002E-2</v>
      </c>
      <c r="Z10" s="138">
        <f>Z9/Z20</f>
        <v>0.36499999999999999</v>
      </c>
    </row>
    <row r="11" spans="1:26" x14ac:dyDescent="0.3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6" x14ac:dyDescent="0.3">
      <c r="A12" s="194" t="s">
        <v>263</v>
      </c>
      <c r="B12" s="194"/>
      <c r="C12" s="194"/>
      <c r="D12" s="94">
        <v>921</v>
      </c>
      <c r="E12" s="91">
        <f t="shared" ref="E12" si="3">I12/12</f>
        <v>8.1875</v>
      </c>
      <c r="F12" s="131">
        <v>39.6</v>
      </c>
      <c r="G12" s="131">
        <v>24.53</v>
      </c>
      <c r="H12" s="131">
        <v>25.59</v>
      </c>
      <c r="I12" s="131">
        <v>98.25</v>
      </c>
      <c r="J12" s="131">
        <v>785.26</v>
      </c>
      <c r="K12" s="131">
        <v>38.33</v>
      </c>
      <c r="L12" s="131">
        <v>0.65</v>
      </c>
      <c r="M12" s="131">
        <v>0.74</v>
      </c>
      <c r="N12" s="131">
        <v>106.62</v>
      </c>
      <c r="O12" s="134">
        <v>1469.54</v>
      </c>
      <c r="P12" s="134">
        <v>1.94</v>
      </c>
      <c r="Q12" s="131">
        <v>7.83</v>
      </c>
      <c r="R12" s="131">
        <v>133.74</v>
      </c>
      <c r="S12" s="131">
        <v>538.74</v>
      </c>
      <c r="T12" s="131">
        <v>154.41</v>
      </c>
      <c r="U12" s="131">
        <v>7.06</v>
      </c>
      <c r="V12" s="131">
        <v>537.02</v>
      </c>
      <c r="W12" s="131">
        <v>59.32</v>
      </c>
      <c r="X12" s="131">
        <v>12.91</v>
      </c>
      <c r="Y12" s="131">
        <v>0.93</v>
      </c>
      <c r="Z12" s="131">
        <v>0.49</v>
      </c>
    </row>
    <row r="13" spans="1:26" x14ac:dyDescent="0.3">
      <c r="A13" s="194" t="s">
        <v>179</v>
      </c>
      <c r="B13" s="194"/>
      <c r="C13" s="194"/>
      <c r="D13" s="84"/>
      <c r="E13" s="92"/>
      <c r="F13" s="129">
        <v>33</v>
      </c>
      <c r="G13" s="139">
        <f>G12/F12</f>
        <v>0.61944444444444446</v>
      </c>
      <c r="H13" s="129">
        <v>32</v>
      </c>
      <c r="I13" s="129">
        <v>33</v>
      </c>
      <c r="J13" s="129">
        <v>33</v>
      </c>
      <c r="K13" s="139">
        <f>K12/K20</f>
        <v>0.12776666666666667</v>
      </c>
      <c r="L13" s="129">
        <v>46</v>
      </c>
      <c r="M13" s="139">
        <f>M12/M20</f>
        <v>0.46249999999999997</v>
      </c>
      <c r="N13" s="129">
        <v>152</v>
      </c>
      <c r="O13" s="129">
        <v>163</v>
      </c>
      <c r="P13" s="139">
        <f>P12/P20</f>
        <v>0.19400000000000001</v>
      </c>
      <c r="Q13" s="129">
        <v>52</v>
      </c>
      <c r="R13" s="129">
        <v>11</v>
      </c>
      <c r="S13" s="129">
        <v>45</v>
      </c>
      <c r="T13" s="129">
        <v>51</v>
      </c>
      <c r="U13" s="129">
        <v>39</v>
      </c>
      <c r="V13" s="139">
        <f t="shared" ref="V13:Y13" si="4">V12/V20</f>
        <v>0.44751666666666667</v>
      </c>
      <c r="W13" s="139">
        <f t="shared" si="4"/>
        <v>0.59319999999999995</v>
      </c>
      <c r="X13" s="139">
        <f t="shared" si="4"/>
        <v>0.25819999999999999</v>
      </c>
      <c r="Y13" s="139">
        <f t="shared" si="4"/>
        <v>0.23250000000000001</v>
      </c>
      <c r="Z13" s="139">
        <f>Z12/Z20</f>
        <v>0.245</v>
      </c>
    </row>
    <row r="14" spans="1:26" x14ac:dyDescent="0.3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3">
      <c r="A15" s="194" t="s">
        <v>264</v>
      </c>
      <c r="B15" s="194"/>
      <c r="C15" s="194"/>
      <c r="D15" s="90">
        <v>350</v>
      </c>
      <c r="E15" s="91">
        <f t="shared" ref="E15" si="5">I15/12</f>
        <v>1.8916666666666666</v>
      </c>
      <c r="F15" s="96">
        <v>6.6</v>
      </c>
      <c r="G15" s="96">
        <v>6</v>
      </c>
      <c r="H15" s="96">
        <v>2.6</v>
      </c>
      <c r="I15" s="96">
        <v>22.7</v>
      </c>
      <c r="J15" s="96">
        <v>150.5</v>
      </c>
      <c r="K15" s="96">
        <v>6</v>
      </c>
      <c r="L15" s="96">
        <v>0.13</v>
      </c>
      <c r="M15" s="96">
        <v>0.03</v>
      </c>
      <c r="N15" s="96">
        <v>16.399999999999999</v>
      </c>
      <c r="O15" s="96">
        <v>7.5</v>
      </c>
      <c r="P15" s="96">
        <v>0</v>
      </c>
      <c r="Q15" s="96">
        <v>0.3</v>
      </c>
      <c r="R15" s="96">
        <v>264</v>
      </c>
      <c r="S15" s="96">
        <v>196.5</v>
      </c>
      <c r="T15" s="96">
        <v>41.5</v>
      </c>
      <c r="U15" s="96">
        <v>3.5</v>
      </c>
      <c r="V15" s="96">
        <v>205.01</v>
      </c>
      <c r="W15" s="96">
        <v>3</v>
      </c>
      <c r="X15" s="96">
        <v>0.45</v>
      </c>
      <c r="Y15" s="96">
        <v>0.02</v>
      </c>
      <c r="Z15" s="96">
        <v>0.02</v>
      </c>
    </row>
    <row r="16" spans="1:26" x14ac:dyDescent="0.3">
      <c r="A16" s="194" t="s">
        <v>179</v>
      </c>
      <c r="B16" s="194"/>
      <c r="C16" s="194"/>
      <c r="D16" s="84"/>
      <c r="E16" s="92"/>
      <c r="F16" s="97">
        <v>6</v>
      </c>
      <c r="G16" s="139">
        <f>G15/F15</f>
        <v>0.90909090909090917</v>
      </c>
      <c r="H16" s="97">
        <v>3</v>
      </c>
      <c r="I16" s="97">
        <v>8</v>
      </c>
      <c r="J16" s="97">
        <v>6</v>
      </c>
      <c r="K16" s="138">
        <f>K15/K20</f>
        <v>0.02</v>
      </c>
      <c r="L16" s="97">
        <v>9</v>
      </c>
      <c r="M16" s="138">
        <f>M15/M20</f>
        <v>1.8749999999999999E-2</v>
      </c>
      <c r="N16" s="97">
        <v>23</v>
      </c>
      <c r="O16" s="97">
        <v>1</v>
      </c>
      <c r="P16" s="138">
        <f>P15/P20</f>
        <v>0</v>
      </c>
      <c r="Q16" s="97">
        <v>2</v>
      </c>
      <c r="R16" s="97">
        <v>22</v>
      </c>
      <c r="S16" s="97">
        <v>16</v>
      </c>
      <c r="T16" s="97">
        <v>14</v>
      </c>
      <c r="U16" s="97">
        <v>19</v>
      </c>
      <c r="V16" s="138">
        <f t="shared" ref="V16:Y16" si="6">V15/V20</f>
        <v>0.17084166666666667</v>
      </c>
      <c r="W16" s="138">
        <f t="shared" si="6"/>
        <v>0.03</v>
      </c>
      <c r="X16" s="138">
        <f t="shared" si="6"/>
        <v>9.0000000000000011E-3</v>
      </c>
      <c r="Y16" s="138">
        <f t="shared" si="6"/>
        <v>5.0000000000000001E-3</v>
      </c>
      <c r="Z16" s="138">
        <f>Z15/Z20</f>
        <v>0.01</v>
      </c>
    </row>
    <row r="17" spans="1:26" x14ac:dyDescent="0.3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3">
      <c r="A18" s="194" t="s">
        <v>265</v>
      </c>
      <c r="B18" s="194"/>
      <c r="C18" s="194"/>
      <c r="D18" s="95">
        <v>2038</v>
      </c>
      <c r="E18" s="91">
        <f t="shared" ref="E18" si="7">I18/12</f>
        <v>18.25</v>
      </c>
      <c r="F18" s="132">
        <v>79</v>
      </c>
      <c r="G18" s="132">
        <f>G15+G12+G9+G6</f>
        <v>49.540000000000006</v>
      </c>
      <c r="H18" s="132">
        <v>52</v>
      </c>
      <c r="I18" s="132">
        <v>219</v>
      </c>
      <c r="J18" s="133">
        <v>1684</v>
      </c>
      <c r="K18" s="132">
        <f>K15+K12+K9+K6</f>
        <v>81.92</v>
      </c>
      <c r="L18" s="132">
        <v>1</v>
      </c>
      <c r="M18" s="132">
        <f>M15+M12+M9+M6</f>
        <v>1.42</v>
      </c>
      <c r="N18" s="132">
        <v>203</v>
      </c>
      <c r="O18" s="133">
        <v>2422</v>
      </c>
      <c r="P18" s="132">
        <f>P15+P12+P9+P6</f>
        <v>2.23</v>
      </c>
      <c r="Q18" s="132">
        <v>11</v>
      </c>
      <c r="R18" s="132">
        <v>807</v>
      </c>
      <c r="S18" s="133">
        <v>1252</v>
      </c>
      <c r="T18" s="132">
        <v>346</v>
      </c>
      <c r="U18" s="132">
        <v>19</v>
      </c>
      <c r="V18" s="132">
        <f t="shared" ref="V18:Z18" si="8">V15+V12+V9+V6</f>
        <v>1188.1499999999999</v>
      </c>
      <c r="W18" s="132">
        <f t="shared" si="8"/>
        <v>108.9</v>
      </c>
      <c r="X18" s="132">
        <f t="shared" si="8"/>
        <v>27.4</v>
      </c>
      <c r="Y18" s="132">
        <f t="shared" si="8"/>
        <v>1.47</v>
      </c>
      <c r="Z18" s="132">
        <f t="shared" si="8"/>
        <v>1.29</v>
      </c>
    </row>
    <row r="19" spans="1:26" x14ac:dyDescent="0.3">
      <c r="A19" s="194" t="s">
        <v>179</v>
      </c>
      <c r="B19" s="194"/>
      <c r="C19" s="194"/>
      <c r="D19" s="92"/>
      <c r="E19" s="92"/>
      <c r="F19" s="129">
        <v>66</v>
      </c>
      <c r="G19" s="139">
        <f>G18/F18</f>
        <v>0.62708860759493679</v>
      </c>
      <c r="H19" s="129">
        <v>65</v>
      </c>
      <c r="I19" s="129">
        <v>73</v>
      </c>
      <c r="J19" s="129">
        <v>70</v>
      </c>
      <c r="K19" s="139">
        <f>K18/K20</f>
        <v>0.27306666666666668</v>
      </c>
      <c r="L19" s="135">
        <v>0.89</v>
      </c>
      <c r="M19" s="139">
        <f>M18/M20</f>
        <v>0.88749999999999996</v>
      </c>
      <c r="N19" s="135">
        <v>2.9</v>
      </c>
      <c r="O19" s="135">
        <v>2.69</v>
      </c>
      <c r="P19" s="139">
        <f>P18/P20</f>
        <v>0.223</v>
      </c>
      <c r="Q19" s="135">
        <v>0.76</v>
      </c>
      <c r="R19" s="135">
        <v>0.67</v>
      </c>
      <c r="S19" s="135">
        <v>1.04</v>
      </c>
      <c r="T19" s="135">
        <v>1.1499999999999999</v>
      </c>
      <c r="U19" s="135">
        <v>1.04</v>
      </c>
      <c r="V19" s="139">
        <f t="shared" ref="V19:Y19" si="9">V18/V20</f>
        <v>0.99012499999999992</v>
      </c>
      <c r="W19" s="139">
        <f t="shared" si="9"/>
        <v>1.089</v>
      </c>
      <c r="X19" s="139">
        <f t="shared" si="9"/>
        <v>0.54799999999999993</v>
      </c>
      <c r="Y19" s="139">
        <f t="shared" si="9"/>
        <v>0.36749999999999999</v>
      </c>
      <c r="Z19" s="139">
        <f>Z18/Z20</f>
        <v>0.64500000000000002</v>
      </c>
    </row>
    <row r="20" spans="1:26" ht="49.5" x14ac:dyDescent="0.3">
      <c r="A20" s="194" t="s">
        <v>252</v>
      </c>
      <c r="B20" s="194"/>
      <c r="C20" s="194"/>
      <c r="D20" s="92"/>
      <c r="E20" s="92"/>
      <c r="F20" s="98">
        <v>120</v>
      </c>
      <c r="G20" s="98" t="s">
        <v>551</v>
      </c>
      <c r="H20" s="98">
        <v>80</v>
      </c>
      <c r="I20" s="98">
        <v>300</v>
      </c>
      <c r="J20" s="99">
        <v>2400</v>
      </c>
      <c r="K20" s="99">
        <v>300</v>
      </c>
      <c r="L20" s="98">
        <v>1</v>
      </c>
      <c r="M20" s="140">
        <v>1.6</v>
      </c>
      <c r="N20" s="98">
        <v>70</v>
      </c>
      <c r="O20" s="98">
        <v>900</v>
      </c>
      <c r="P20" s="98">
        <v>10</v>
      </c>
      <c r="Q20" s="98">
        <v>15</v>
      </c>
      <c r="R20" s="99">
        <v>1200</v>
      </c>
      <c r="S20" s="99">
        <v>1200</v>
      </c>
      <c r="T20" s="98">
        <v>300</v>
      </c>
      <c r="U20" s="98">
        <v>18</v>
      </c>
      <c r="V20" s="99">
        <v>1200</v>
      </c>
      <c r="W20" s="99">
        <v>100</v>
      </c>
      <c r="X20" s="98">
        <v>50</v>
      </c>
      <c r="Y20" s="98">
        <v>4</v>
      </c>
      <c r="Z20" s="99">
        <v>2</v>
      </c>
    </row>
    <row r="23" spans="1:26" x14ac:dyDescent="0.3">
      <c r="F23" s="93"/>
      <c r="G23" s="93"/>
      <c r="H23" s="93"/>
      <c r="I23" s="93"/>
      <c r="J23" s="93"/>
      <c r="K23" s="93"/>
      <c r="Z23" s="93"/>
    </row>
  </sheetData>
  <mergeCells count="25">
    <mergeCell ref="A2:Z2"/>
    <mergeCell ref="A17:Z17"/>
    <mergeCell ref="A14:Z14"/>
    <mergeCell ref="A11:Z11"/>
    <mergeCell ref="A8:Z8"/>
    <mergeCell ref="K4:K5"/>
    <mergeCell ref="Z4:Z5"/>
    <mergeCell ref="R4:Y4"/>
    <mergeCell ref="A6:C6"/>
    <mergeCell ref="A7:C7"/>
    <mergeCell ref="A9:C9"/>
    <mergeCell ref="A10:C10"/>
    <mergeCell ref="A12:C12"/>
    <mergeCell ref="A13:C13"/>
    <mergeCell ref="A4:C5"/>
    <mergeCell ref="D4:D5"/>
    <mergeCell ref="E4:E5"/>
    <mergeCell ref="F4:I4"/>
    <mergeCell ref="J4:J5"/>
    <mergeCell ref="L4:Q4"/>
    <mergeCell ref="A20:C20"/>
    <mergeCell ref="A19:C19"/>
    <mergeCell ref="A15:C15"/>
    <mergeCell ref="A16:C16"/>
    <mergeCell ref="A18:C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K123"/>
  <sheetViews>
    <sheetView view="pageBreakPreview" zoomScale="60" zoomScaleNormal="100" workbookViewId="0">
      <selection activeCell="G11" sqref="G11"/>
    </sheetView>
  </sheetViews>
  <sheetFormatPr defaultColWidth="9.33203125" defaultRowHeight="16.5" x14ac:dyDescent="0.3"/>
  <cols>
    <col min="1" max="1" width="6" style="100" customWidth="1"/>
    <col min="2" max="2" width="16.6640625" style="100" customWidth="1"/>
    <col min="3" max="3" width="7.1640625" style="100" customWidth="1"/>
    <col min="4" max="4" width="13.6640625" style="100" customWidth="1"/>
    <col min="5" max="5" width="10.5" style="100" customWidth="1"/>
    <col min="6" max="6" width="8.6640625" style="100" customWidth="1"/>
    <col min="7" max="7" width="11" style="100" customWidth="1"/>
    <col min="8" max="8" width="17" style="100" customWidth="1"/>
    <col min="9" max="9" width="5.6640625" style="100" customWidth="1"/>
    <col min="10" max="10" width="8" style="101" customWidth="1"/>
    <col min="11" max="11" width="6.6640625" style="101" customWidth="1"/>
    <col min="12" max="13" width="6.83203125" style="101" customWidth="1"/>
    <col min="14" max="14" width="5.6640625" style="101" customWidth="1"/>
    <col min="15" max="16" width="9" style="101" bestFit="1" customWidth="1"/>
    <col min="17" max="17" width="9.5" style="101" customWidth="1"/>
    <col min="18" max="1025" width="10.5" style="115" customWidth="1"/>
    <col min="1026" max="16384" width="9.33203125" style="50"/>
  </cols>
  <sheetData>
    <row r="1" spans="1:17" s="50" customForma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2" t="s">
        <v>269</v>
      </c>
    </row>
    <row r="2" spans="1:17" s="50" customFormat="1" ht="31.5" customHeight="1" x14ac:dyDescent="0.3">
      <c r="A2" s="203" t="s">
        <v>638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s="50" customFormat="1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1"/>
      <c r="K3" s="101"/>
      <c r="L3" s="101"/>
      <c r="M3" s="101"/>
      <c r="N3" s="101"/>
      <c r="O3" s="101"/>
      <c r="P3" s="101"/>
      <c r="Q3" s="101"/>
    </row>
    <row r="4" spans="1:17" s="50" customFormat="1" x14ac:dyDescent="0.3">
      <c r="A4" s="204" t="s">
        <v>252</v>
      </c>
      <c r="B4" s="204"/>
      <c r="C4" s="204"/>
      <c r="D4" s="103"/>
      <c r="E4" s="104">
        <v>120</v>
      </c>
      <c r="F4" s="104">
        <v>80</v>
      </c>
      <c r="G4" s="104">
        <v>300</v>
      </c>
      <c r="H4" s="105">
        <v>2400</v>
      </c>
      <c r="I4" s="100"/>
      <c r="J4" s="101"/>
      <c r="K4" s="101"/>
      <c r="L4" s="101"/>
      <c r="M4" s="101"/>
      <c r="N4" s="101"/>
      <c r="O4" s="101"/>
      <c r="P4" s="101"/>
      <c r="Q4" s="101"/>
    </row>
    <row r="5" spans="1:17" s="50" customFormat="1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  <c r="N5" s="101"/>
      <c r="O5" s="101"/>
      <c r="P5" s="101"/>
      <c r="Q5" s="101"/>
    </row>
    <row r="6" spans="1:17" s="50" customFormat="1" x14ac:dyDescent="0.3">
      <c r="A6" s="205" t="s">
        <v>33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7" s="50" customFormat="1" x14ac:dyDescent="0.3">
      <c r="A7" s="206" t="s">
        <v>42</v>
      </c>
      <c r="B7" s="206"/>
      <c r="C7" s="206"/>
      <c r="D7" s="206" t="s">
        <v>165</v>
      </c>
      <c r="E7" s="211" t="s">
        <v>18</v>
      </c>
      <c r="F7" s="211"/>
      <c r="G7" s="211"/>
      <c r="H7" s="206" t="s">
        <v>43</v>
      </c>
      <c r="J7" s="212" t="s">
        <v>44</v>
      </c>
      <c r="K7" s="212"/>
      <c r="L7" s="212"/>
      <c r="M7" s="212"/>
      <c r="N7" s="106"/>
      <c r="O7" s="212" t="s">
        <v>45</v>
      </c>
      <c r="P7" s="212"/>
      <c r="Q7" s="212"/>
    </row>
    <row r="8" spans="1:17" s="50" customFormat="1" x14ac:dyDescent="0.3">
      <c r="A8" s="207"/>
      <c r="B8" s="208"/>
      <c r="C8" s="209"/>
      <c r="D8" s="210"/>
      <c r="E8" s="107" t="s">
        <v>22</v>
      </c>
      <c r="F8" s="107" t="s">
        <v>23</v>
      </c>
      <c r="G8" s="107" t="s">
        <v>24</v>
      </c>
      <c r="H8" s="210"/>
      <c r="J8" s="108" t="s">
        <v>22</v>
      </c>
      <c r="K8" s="108" t="s">
        <v>23</v>
      </c>
      <c r="L8" s="108" t="s">
        <v>24</v>
      </c>
      <c r="M8" s="108" t="s">
        <v>46</v>
      </c>
      <c r="N8" s="106"/>
      <c r="O8" s="108" t="s">
        <v>22</v>
      </c>
      <c r="P8" s="108" t="s">
        <v>23</v>
      </c>
      <c r="Q8" s="108" t="s">
        <v>24</v>
      </c>
    </row>
    <row r="9" spans="1:17" s="50" customFormat="1" x14ac:dyDescent="0.3">
      <c r="A9" s="202" t="s">
        <v>1</v>
      </c>
      <c r="B9" s="202"/>
      <c r="C9" s="202"/>
      <c r="D9" s="109">
        <f>G9/12</f>
        <v>5.7674999999999992</v>
      </c>
      <c r="E9" s="110">
        <v>24.77</v>
      </c>
      <c r="F9" s="110">
        <v>16.37</v>
      </c>
      <c r="G9" s="110">
        <v>69.209999999999994</v>
      </c>
      <c r="H9" s="110">
        <v>525.54999999999995</v>
      </c>
      <c r="I9" s="32"/>
      <c r="J9" s="136">
        <v>0.21</v>
      </c>
      <c r="K9" s="136">
        <v>0.2</v>
      </c>
      <c r="L9" s="136">
        <v>0.23</v>
      </c>
      <c r="M9" s="136">
        <v>0.22</v>
      </c>
      <c r="N9" s="137"/>
      <c r="O9" s="138">
        <v>0.19</v>
      </c>
      <c r="P9" s="138">
        <v>0.28000000000000003</v>
      </c>
      <c r="Q9" s="138">
        <v>0.53</v>
      </c>
    </row>
    <row r="10" spans="1:17" s="50" customFormat="1" x14ac:dyDescent="0.3">
      <c r="A10" s="202" t="s">
        <v>2</v>
      </c>
      <c r="B10" s="202"/>
      <c r="C10" s="202"/>
      <c r="D10" s="109">
        <f t="shared" ref="D10:D21" si="0">G10/12</f>
        <v>5.4558333333333335</v>
      </c>
      <c r="E10" s="110">
        <v>27.54</v>
      </c>
      <c r="F10" s="112">
        <v>15.82</v>
      </c>
      <c r="G10" s="110">
        <v>65.47</v>
      </c>
      <c r="H10" s="110">
        <v>514.62</v>
      </c>
      <c r="I10" s="32"/>
      <c r="J10" s="136">
        <v>0.23</v>
      </c>
      <c r="K10" s="136">
        <v>0.2</v>
      </c>
      <c r="L10" s="136">
        <v>0.22</v>
      </c>
      <c r="M10" s="136">
        <v>0.21</v>
      </c>
      <c r="N10" s="137"/>
      <c r="O10" s="138">
        <v>0.21</v>
      </c>
      <c r="P10" s="138">
        <v>0.28000000000000003</v>
      </c>
      <c r="Q10" s="138">
        <v>0.51</v>
      </c>
    </row>
    <row r="11" spans="1:17" s="50" customFormat="1" x14ac:dyDescent="0.3">
      <c r="A11" s="202" t="s">
        <v>3</v>
      </c>
      <c r="B11" s="202"/>
      <c r="C11" s="202"/>
      <c r="D11" s="109">
        <f t="shared" si="0"/>
        <v>6.3133333333333335</v>
      </c>
      <c r="E11" s="110">
        <v>33.21</v>
      </c>
      <c r="F11" s="110">
        <v>16.86</v>
      </c>
      <c r="G11" s="110">
        <v>75.760000000000005</v>
      </c>
      <c r="H11" s="110">
        <v>587.92999999999995</v>
      </c>
      <c r="I11" s="32"/>
      <c r="J11" s="136">
        <v>0.28000000000000003</v>
      </c>
      <c r="K11" s="136">
        <v>0.21</v>
      </c>
      <c r="L11" s="136">
        <v>0.25</v>
      </c>
      <c r="M11" s="136">
        <v>0.24</v>
      </c>
      <c r="N11" s="137"/>
      <c r="O11" s="138">
        <v>0.23</v>
      </c>
      <c r="P11" s="138">
        <v>0.26</v>
      </c>
      <c r="Q11" s="138">
        <v>0.52</v>
      </c>
    </row>
    <row r="12" spans="1:17" s="50" customFormat="1" x14ac:dyDescent="0.3">
      <c r="A12" s="202" t="s">
        <v>4</v>
      </c>
      <c r="B12" s="202"/>
      <c r="C12" s="202"/>
      <c r="D12" s="109">
        <f t="shared" si="0"/>
        <v>6.1216666666666661</v>
      </c>
      <c r="E12" s="110">
        <v>34.96</v>
      </c>
      <c r="F12" s="110">
        <v>17.940000000000001</v>
      </c>
      <c r="G12" s="110">
        <v>73.459999999999994</v>
      </c>
      <c r="H12" s="110">
        <v>608.78</v>
      </c>
      <c r="I12" s="32"/>
      <c r="J12" s="136">
        <v>0.28999999999999998</v>
      </c>
      <c r="K12" s="136">
        <v>0.22</v>
      </c>
      <c r="L12" s="136">
        <v>0.24</v>
      </c>
      <c r="M12" s="136">
        <v>0.25</v>
      </c>
      <c r="N12" s="137"/>
      <c r="O12" s="138">
        <v>0.23</v>
      </c>
      <c r="P12" s="138">
        <v>0.27</v>
      </c>
      <c r="Q12" s="138">
        <v>0.48</v>
      </c>
    </row>
    <row r="13" spans="1:17" s="50" customFormat="1" x14ac:dyDescent="0.3">
      <c r="A13" s="202" t="s">
        <v>5</v>
      </c>
      <c r="B13" s="202"/>
      <c r="C13" s="202"/>
      <c r="D13" s="109">
        <f t="shared" si="0"/>
        <v>5.7674999999999992</v>
      </c>
      <c r="E13" s="110">
        <v>24.77</v>
      </c>
      <c r="F13" s="110">
        <v>16.37</v>
      </c>
      <c r="G13" s="110">
        <v>69.209999999999994</v>
      </c>
      <c r="H13" s="110">
        <v>525.54999999999995</v>
      </c>
      <c r="I13" s="32"/>
      <c r="J13" s="136">
        <v>0.21</v>
      </c>
      <c r="K13" s="136">
        <v>0.2</v>
      </c>
      <c r="L13" s="136">
        <v>0.23</v>
      </c>
      <c r="M13" s="136">
        <v>0.22</v>
      </c>
      <c r="N13" s="137"/>
      <c r="O13" s="138">
        <v>0.19</v>
      </c>
      <c r="P13" s="138">
        <v>0.28000000000000003</v>
      </c>
      <c r="Q13" s="138">
        <v>0.53</v>
      </c>
    </row>
    <row r="14" spans="1:17" s="50" customFormat="1" x14ac:dyDescent="0.3">
      <c r="A14" s="202" t="s">
        <v>457</v>
      </c>
      <c r="B14" s="202"/>
      <c r="C14" s="202"/>
      <c r="D14" s="109">
        <f t="shared" si="0"/>
        <v>5.3599999999999994</v>
      </c>
      <c r="E14" s="110">
        <v>31.45</v>
      </c>
      <c r="F14" s="110">
        <v>16.329999999999998</v>
      </c>
      <c r="G14" s="110">
        <v>64.319999999999993</v>
      </c>
      <c r="H14" s="110">
        <v>531.80999999999995</v>
      </c>
      <c r="I14" s="32"/>
      <c r="J14" s="136">
        <v>0.26</v>
      </c>
      <c r="K14" s="136">
        <v>0.2</v>
      </c>
      <c r="L14" s="136">
        <v>0.21</v>
      </c>
      <c r="M14" s="136">
        <v>0.22</v>
      </c>
      <c r="N14" s="137"/>
      <c r="O14" s="138">
        <v>0.24</v>
      </c>
      <c r="P14" s="138">
        <v>0.28000000000000003</v>
      </c>
      <c r="Q14" s="138">
        <v>0.48</v>
      </c>
    </row>
    <row r="15" spans="1:17" s="50" customFormat="1" x14ac:dyDescent="0.3">
      <c r="A15" s="202" t="s">
        <v>6</v>
      </c>
      <c r="B15" s="202"/>
      <c r="C15" s="202"/>
      <c r="D15" s="109">
        <f t="shared" si="0"/>
        <v>5.5083333333333329</v>
      </c>
      <c r="E15" s="110">
        <v>25.6</v>
      </c>
      <c r="F15" s="110">
        <v>16.78</v>
      </c>
      <c r="G15" s="110">
        <v>66.099999999999994</v>
      </c>
      <c r="H15" s="110">
        <v>522.12</v>
      </c>
      <c r="I15" s="32"/>
      <c r="J15" s="136">
        <v>0.21</v>
      </c>
      <c r="K15" s="136">
        <v>0.21</v>
      </c>
      <c r="L15" s="136">
        <v>0.22</v>
      </c>
      <c r="M15" s="136">
        <v>0.22</v>
      </c>
      <c r="N15" s="137"/>
      <c r="O15" s="138">
        <v>0.2</v>
      </c>
      <c r="P15" s="138">
        <v>0.28999999999999998</v>
      </c>
      <c r="Q15" s="138">
        <v>0.51</v>
      </c>
    </row>
    <row r="16" spans="1:17" s="50" customFormat="1" x14ac:dyDescent="0.3">
      <c r="A16" s="202" t="s">
        <v>7</v>
      </c>
      <c r="B16" s="202"/>
      <c r="C16" s="202"/>
      <c r="D16" s="109">
        <f t="shared" si="0"/>
        <v>6.3666666666666671</v>
      </c>
      <c r="E16" s="110">
        <v>29.44</v>
      </c>
      <c r="F16" s="110">
        <v>17.13</v>
      </c>
      <c r="G16" s="112">
        <v>76.400000000000006</v>
      </c>
      <c r="H16" s="110">
        <v>578.98</v>
      </c>
      <c r="I16" s="32"/>
      <c r="J16" s="136">
        <v>0.25</v>
      </c>
      <c r="K16" s="136">
        <v>0.21</v>
      </c>
      <c r="L16" s="136">
        <v>0.25</v>
      </c>
      <c r="M16" s="136">
        <v>0.24</v>
      </c>
      <c r="N16" s="137"/>
      <c r="O16" s="138">
        <v>0.2</v>
      </c>
      <c r="P16" s="138">
        <v>0.27</v>
      </c>
      <c r="Q16" s="138">
        <v>0.53</v>
      </c>
    </row>
    <row r="17" spans="1:17" s="50" customFormat="1" x14ac:dyDescent="0.3">
      <c r="A17" s="202" t="s">
        <v>8</v>
      </c>
      <c r="B17" s="202"/>
      <c r="C17" s="202"/>
      <c r="D17" s="109">
        <f t="shared" si="0"/>
        <v>5.9158333333333326</v>
      </c>
      <c r="E17" s="110">
        <v>32.49</v>
      </c>
      <c r="F17" s="110">
        <v>17.579999999999998</v>
      </c>
      <c r="G17" s="110">
        <v>70.989999999999995</v>
      </c>
      <c r="H17" s="110">
        <v>586.82000000000005</v>
      </c>
      <c r="I17" s="32"/>
      <c r="J17" s="136">
        <v>0.27</v>
      </c>
      <c r="K17" s="136">
        <v>0.22</v>
      </c>
      <c r="L17" s="136">
        <v>0.24</v>
      </c>
      <c r="M17" s="136">
        <v>0.24</v>
      </c>
      <c r="N17" s="137"/>
      <c r="O17" s="138">
        <v>0.22</v>
      </c>
      <c r="P17" s="138">
        <v>0.27</v>
      </c>
      <c r="Q17" s="138">
        <v>0.48</v>
      </c>
    </row>
    <row r="18" spans="1:17" s="50" customFormat="1" x14ac:dyDescent="0.3">
      <c r="A18" s="202" t="s">
        <v>9</v>
      </c>
      <c r="B18" s="202"/>
      <c r="C18" s="202"/>
      <c r="D18" s="109">
        <f t="shared" si="0"/>
        <v>6.269166666666667</v>
      </c>
      <c r="E18" s="110">
        <v>28.14</v>
      </c>
      <c r="F18" s="110">
        <v>18.27</v>
      </c>
      <c r="G18" s="110">
        <v>75.23</v>
      </c>
      <c r="H18" s="110">
        <v>580.71</v>
      </c>
      <c r="I18" s="32"/>
      <c r="J18" s="136">
        <v>0.23</v>
      </c>
      <c r="K18" s="136">
        <v>0.23</v>
      </c>
      <c r="L18" s="136">
        <v>0.25</v>
      </c>
      <c r="M18" s="136">
        <v>0.24</v>
      </c>
      <c r="N18" s="137"/>
      <c r="O18" s="138">
        <v>0.19</v>
      </c>
      <c r="P18" s="138">
        <v>0.28000000000000003</v>
      </c>
      <c r="Q18" s="138">
        <v>0.52</v>
      </c>
    </row>
    <row r="19" spans="1:17" s="50" customFormat="1" x14ac:dyDescent="0.3">
      <c r="A19" s="202" t="s">
        <v>10</v>
      </c>
      <c r="B19" s="202"/>
      <c r="C19" s="202"/>
      <c r="D19" s="109">
        <f t="shared" si="0"/>
        <v>6.1541666666666659</v>
      </c>
      <c r="E19" s="110">
        <v>31.65</v>
      </c>
      <c r="F19" s="110">
        <v>15.88</v>
      </c>
      <c r="G19" s="110">
        <v>73.849999999999994</v>
      </c>
      <c r="H19" s="110">
        <v>566.67999999999995</v>
      </c>
      <c r="I19" s="32"/>
      <c r="J19" s="136">
        <v>0.26</v>
      </c>
      <c r="K19" s="136">
        <v>0.2</v>
      </c>
      <c r="L19" s="136">
        <v>0.25</v>
      </c>
      <c r="M19" s="136">
        <v>0.24</v>
      </c>
      <c r="N19" s="137"/>
      <c r="O19" s="138">
        <v>0.22</v>
      </c>
      <c r="P19" s="138">
        <v>0.25</v>
      </c>
      <c r="Q19" s="138">
        <v>0.52</v>
      </c>
    </row>
    <row r="20" spans="1:17" s="50" customFormat="1" x14ac:dyDescent="0.3">
      <c r="A20" s="202" t="s">
        <v>458</v>
      </c>
      <c r="B20" s="202"/>
      <c r="C20" s="202"/>
      <c r="D20" s="109">
        <f t="shared" si="0"/>
        <v>6.3033333333333337</v>
      </c>
      <c r="E20" s="110">
        <v>36.119999999999997</v>
      </c>
      <c r="F20" s="110">
        <v>18.62</v>
      </c>
      <c r="G20" s="110">
        <v>75.64</v>
      </c>
      <c r="H20" s="110">
        <v>628.21</v>
      </c>
      <c r="I20" s="32"/>
      <c r="J20" s="136">
        <v>0.3</v>
      </c>
      <c r="K20" s="136">
        <v>0.23</v>
      </c>
      <c r="L20" s="136">
        <v>0.25</v>
      </c>
      <c r="M20" s="136">
        <v>0.26</v>
      </c>
      <c r="N20" s="137"/>
      <c r="O20" s="138">
        <v>0.23</v>
      </c>
      <c r="P20" s="138">
        <v>0.27</v>
      </c>
      <c r="Q20" s="138">
        <v>0.48</v>
      </c>
    </row>
    <row r="21" spans="1:17" s="113" customFormat="1" x14ac:dyDescent="0.3">
      <c r="A21" s="202" t="s">
        <v>47</v>
      </c>
      <c r="B21" s="202"/>
      <c r="C21" s="202"/>
      <c r="D21" s="109">
        <f t="shared" si="0"/>
        <v>5.9416666666666664</v>
      </c>
      <c r="E21" s="112">
        <v>30.01</v>
      </c>
      <c r="F21" s="110">
        <v>17</v>
      </c>
      <c r="G21" s="110">
        <v>71.3</v>
      </c>
      <c r="H21" s="79">
        <v>563.15</v>
      </c>
      <c r="I21" s="32"/>
      <c r="J21" s="136">
        <v>0.25</v>
      </c>
      <c r="K21" s="136">
        <v>0.21</v>
      </c>
      <c r="L21" s="136">
        <v>0.24</v>
      </c>
      <c r="M21" s="136">
        <v>0.23</v>
      </c>
      <c r="N21" s="137"/>
      <c r="O21" s="138">
        <v>0.21</v>
      </c>
      <c r="P21" s="138">
        <v>0.27</v>
      </c>
      <c r="Q21" s="138">
        <v>0.51</v>
      </c>
    </row>
    <row r="22" spans="1:17" s="50" customFormat="1" x14ac:dyDescent="0.3">
      <c r="J22" s="106"/>
      <c r="K22" s="106"/>
      <c r="L22" s="106"/>
      <c r="M22" s="106"/>
      <c r="N22" s="106"/>
      <c r="O22" s="106"/>
      <c r="P22" s="106"/>
      <c r="Q22" s="106"/>
    </row>
    <row r="23" spans="1:17" s="100" customFormat="1" x14ac:dyDescent="0.3">
      <c r="A23" s="205" t="s">
        <v>253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s="100" customFormat="1" x14ac:dyDescent="0.3">
      <c r="A24" s="206" t="s">
        <v>42</v>
      </c>
      <c r="B24" s="206"/>
      <c r="C24" s="206"/>
      <c r="D24" s="206" t="s">
        <v>165</v>
      </c>
      <c r="E24" s="211" t="s">
        <v>18</v>
      </c>
      <c r="F24" s="211"/>
      <c r="G24" s="211"/>
      <c r="H24" s="206" t="s">
        <v>43</v>
      </c>
      <c r="I24" s="50"/>
      <c r="J24" s="212" t="s">
        <v>44</v>
      </c>
      <c r="K24" s="212"/>
      <c r="L24" s="212"/>
      <c r="M24" s="212"/>
      <c r="N24" s="106"/>
      <c r="O24" s="212" t="s">
        <v>45</v>
      </c>
      <c r="P24" s="212"/>
      <c r="Q24" s="212"/>
    </row>
    <row r="25" spans="1:17" s="100" customFormat="1" x14ac:dyDescent="0.3">
      <c r="A25" s="207"/>
      <c r="B25" s="208"/>
      <c r="C25" s="209"/>
      <c r="D25" s="210"/>
      <c r="E25" s="107" t="s">
        <v>22</v>
      </c>
      <c r="F25" s="107" t="s">
        <v>23</v>
      </c>
      <c r="G25" s="107" t="s">
        <v>24</v>
      </c>
      <c r="H25" s="210"/>
      <c r="I25" s="50"/>
      <c r="J25" s="108" t="s">
        <v>22</v>
      </c>
      <c r="K25" s="108" t="s">
        <v>23</v>
      </c>
      <c r="L25" s="108" t="s">
        <v>24</v>
      </c>
      <c r="M25" s="108" t="s">
        <v>46</v>
      </c>
      <c r="N25" s="106"/>
      <c r="O25" s="108" t="s">
        <v>22</v>
      </c>
      <c r="P25" s="108" t="s">
        <v>23</v>
      </c>
      <c r="Q25" s="108" t="s">
        <v>24</v>
      </c>
    </row>
    <row r="26" spans="1:17" s="100" customFormat="1" x14ac:dyDescent="0.3">
      <c r="A26" s="202" t="s">
        <v>1</v>
      </c>
      <c r="B26" s="202"/>
      <c r="C26" s="202"/>
      <c r="D26" s="109">
        <f>G26/12</f>
        <v>2.2216666666666667</v>
      </c>
      <c r="E26" s="110">
        <v>2.97</v>
      </c>
      <c r="F26" s="110">
        <v>6.78</v>
      </c>
      <c r="G26" s="110">
        <v>26.66</v>
      </c>
      <c r="H26" s="112">
        <v>184.9</v>
      </c>
      <c r="I26" s="32"/>
      <c r="J26" s="111">
        <v>2</v>
      </c>
      <c r="K26" s="111">
        <v>8</v>
      </c>
      <c r="L26" s="111">
        <v>9</v>
      </c>
      <c r="M26" s="111">
        <v>8</v>
      </c>
      <c r="N26" s="32"/>
      <c r="O26" s="97">
        <v>6</v>
      </c>
      <c r="P26" s="97">
        <v>27</v>
      </c>
      <c r="Q26" s="97">
        <v>64</v>
      </c>
    </row>
    <row r="27" spans="1:17" s="100" customFormat="1" x14ac:dyDescent="0.3">
      <c r="A27" s="202" t="s">
        <v>2</v>
      </c>
      <c r="B27" s="202"/>
      <c r="C27" s="202"/>
      <c r="D27" s="109">
        <f t="shared" ref="D27:D38" si="1">G27/12</f>
        <v>2.2216666666666667</v>
      </c>
      <c r="E27" s="110">
        <v>2.97</v>
      </c>
      <c r="F27" s="110">
        <v>6.78</v>
      </c>
      <c r="G27" s="110">
        <v>26.66</v>
      </c>
      <c r="H27" s="112">
        <v>184.9</v>
      </c>
      <c r="I27" s="32"/>
      <c r="J27" s="111">
        <v>2</v>
      </c>
      <c r="K27" s="111">
        <v>8</v>
      </c>
      <c r="L27" s="111">
        <v>9</v>
      </c>
      <c r="M27" s="111">
        <v>8</v>
      </c>
      <c r="N27" s="32"/>
      <c r="O27" s="97">
        <v>6</v>
      </c>
      <c r="P27" s="97">
        <v>27</v>
      </c>
      <c r="Q27" s="97">
        <v>64</v>
      </c>
    </row>
    <row r="28" spans="1:17" s="100" customFormat="1" x14ac:dyDescent="0.3">
      <c r="A28" s="202" t="s">
        <v>3</v>
      </c>
      <c r="B28" s="202"/>
      <c r="C28" s="202"/>
      <c r="D28" s="109">
        <f t="shared" si="1"/>
        <v>2.2216666666666667</v>
      </c>
      <c r="E28" s="110">
        <v>2.97</v>
      </c>
      <c r="F28" s="110">
        <v>6.78</v>
      </c>
      <c r="G28" s="110">
        <v>26.66</v>
      </c>
      <c r="H28" s="112">
        <v>184.9</v>
      </c>
      <c r="I28" s="32"/>
      <c r="J28" s="111">
        <v>2</v>
      </c>
      <c r="K28" s="111">
        <v>8</v>
      </c>
      <c r="L28" s="111">
        <v>9</v>
      </c>
      <c r="M28" s="111">
        <v>8</v>
      </c>
      <c r="N28" s="32"/>
      <c r="O28" s="97">
        <v>6</v>
      </c>
      <c r="P28" s="97">
        <v>27</v>
      </c>
      <c r="Q28" s="97">
        <v>64</v>
      </c>
    </row>
    <row r="29" spans="1:17" s="100" customFormat="1" x14ac:dyDescent="0.3">
      <c r="A29" s="202" t="s">
        <v>4</v>
      </c>
      <c r="B29" s="202"/>
      <c r="C29" s="202"/>
      <c r="D29" s="109">
        <f t="shared" si="1"/>
        <v>2.2216666666666667</v>
      </c>
      <c r="E29" s="110">
        <v>2.97</v>
      </c>
      <c r="F29" s="110">
        <v>6.78</v>
      </c>
      <c r="G29" s="110">
        <v>26.66</v>
      </c>
      <c r="H29" s="112">
        <v>184.9</v>
      </c>
      <c r="I29" s="32"/>
      <c r="J29" s="111">
        <v>2</v>
      </c>
      <c r="K29" s="111">
        <v>8</v>
      </c>
      <c r="L29" s="111">
        <v>9</v>
      </c>
      <c r="M29" s="111">
        <v>8</v>
      </c>
      <c r="N29" s="32"/>
      <c r="O29" s="97">
        <v>6</v>
      </c>
      <c r="P29" s="97">
        <v>27</v>
      </c>
      <c r="Q29" s="97">
        <v>64</v>
      </c>
    </row>
    <row r="30" spans="1:17" s="100" customFormat="1" x14ac:dyDescent="0.3">
      <c r="A30" s="202" t="s">
        <v>5</v>
      </c>
      <c r="B30" s="202"/>
      <c r="C30" s="202"/>
      <c r="D30" s="109">
        <f t="shared" si="1"/>
        <v>2.2216666666666667</v>
      </c>
      <c r="E30" s="110">
        <v>2.97</v>
      </c>
      <c r="F30" s="110">
        <v>6.78</v>
      </c>
      <c r="G30" s="110">
        <v>26.66</v>
      </c>
      <c r="H30" s="112">
        <v>184.9</v>
      </c>
      <c r="I30" s="32"/>
      <c r="J30" s="111">
        <v>2</v>
      </c>
      <c r="K30" s="111">
        <v>8</v>
      </c>
      <c r="L30" s="111">
        <v>9</v>
      </c>
      <c r="M30" s="111">
        <v>8</v>
      </c>
      <c r="N30" s="32"/>
      <c r="O30" s="97">
        <v>6</v>
      </c>
      <c r="P30" s="97">
        <v>27</v>
      </c>
      <c r="Q30" s="97">
        <v>64</v>
      </c>
    </row>
    <row r="31" spans="1:17" s="100" customFormat="1" x14ac:dyDescent="0.3">
      <c r="A31" s="202" t="s">
        <v>457</v>
      </c>
      <c r="B31" s="202"/>
      <c r="C31" s="202"/>
      <c r="D31" s="109">
        <f t="shared" si="1"/>
        <v>2.2216666666666667</v>
      </c>
      <c r="E31" s="110">
        <v>2.97</v>
      </c>
      <c r="F31" s="110">
        <v>6.78</v>
      </c>
      <c r="G31" s="110">
        <v>26.66</v>
      </c>
      <c r="H31" s="112">
        <v>184.9</v>
      </c>
      <c r="I31" s="32"/>
      <c r="J31" s="111">
        <v>2</v>
      </c>
      <c r="K31" s="111">
        <v>8</v>
      </c>
      <c r="L31" s="111">
        <v>9</v>
      </c>
      <c r="M31" s="111">
        <v>8</v>
      </c>
      <c r="N31" s="32"/>
      <c r="O31" s="97">
        <v>6</v>
      </c>
      <c r="P31" s="97">
        <v>27</v>
      </c>
      <c r="Q31" s="97">
        <v>64</v>
      </c>
    </row>
    <row r="32" spans="1:17" s="100" customFormat="1" x14ac:dyDescent="0.3">
      <c r="A32" s="202" t="s">
        <v>6</v>
      </c>
      <c r="B32" s="202"/>
      <c r="C32" s="202"/>
      <c r="D32" s="109">
        <f t="shared" si="1"/>
        <v>2.2216666666666667</v>
      </c>
      <c r="E32" s="110">
        <v>2.97</v>
      </c>
      <c r="F32" s="110">
        <v>6.78</v>
      </c>
      <c r="G32" s="110">
        <v>26.66</v>
      </c>
      <c r="H32" s="112">
        <v>184.9</v>
      </c>
      <c r="I32" s="32"/>
      <c r="J32" s="111">
        <v>2</v>
      </c>
      <c r="K32" s="111">
        <v>8</v>
      </c>
      <c r="L32" s="111">
        <v>9</v>
      </c>
      <c r="M32" s="111">
        <v>8</v>
      </c>
      <c r="N32" s="32"/>
      <c r="O32" s="97">
        <v>6</v>
      </c>
      <c r="P32" s="97">
        <v>27</v>
      </c>
      <c r="Q32" s="97">
        <v>64</v>
      </c>
    </row>
    <row r="33" spans="1:17" s="100" customFormat="1" x14ac:dyDescent="0.3">
      <c r="A33" s="202" t="s">
        <v>7</v>
      </c>
      <c r="B33" s="202"/>
      <c r="C33" s="202"/>
      <c r="D33" s="109">
        <f t="shared" si="1"/>
        <v>2.2216666666666667</v>
      </c>
      <c r="E33" s="110">
        <v>2.97</v>
      </c>
      <c r="F33" s="110">
        <v>6.78</v>
      </c>
      <c r="G33" s="110">
        <v>26.66</v>
      </c>
      <c r="H33" s="112">
        <v>184.9</v>
      </c>
      <c r="I33" s="32"/>
      <c r="J33" s="111">
        <v>2</v>
      </c>
      <c r="K33" s="111">
        <v>8</v>
      </c>
      <c r="L33" s="111">
        <v>9</v>
      </c>
      <c r="M33" s="111">
        <v>8</v>
      </c>
      <c r="N33" s="32"/>
      <c r="O33" s="97">
        <v>6</v>
      </c>
      <c r="P33" s="97">
        <v>27</v>
      </c>
      <c r="Q33" s="97">
        <v>64</v>
      </c>
    </row>
    <row r="34" spans="1:17" s="100" customFormat="1" x14ac:dyDescent="0.3">
      <c r="A34" s="202" t="s">
        <v>8</v>
      </c>
      <c r="B34" s="202"/>
      <c r="C34" s="202"/>
      <c r="D34" s="109">
        <f t="shared" si="1"/>
        <v>2.2216666666666667</v>
      </c>
      <c r="E34" s="110">
        <v>2.97</v>
      </c>
      <c r="F34" s="110">
        <v>6.78</v>
      </c>
      <c r="G34" s="110">
        <v>26.66</v>
      </c>
      <c r="H34" s="112">
        <v>184.9</v>
      </c>
      <c r="I34" s="32"/>
      <c r="J34" s="111">
        <v>2</v>
      </c>
      <c r="K34" s="111">
        <v>8</v>
      </c>
      <c r="L34" s="111">
        <v>9</v>
      </c>
      <c r="M34" s="111">
        <v>8</v>
      </c>
      <c r="N34" s="32"/>
      <c r="O34" s="97">
        <v>6</v>
      </c>
      <c r="P34" s="97">
        <v>27</v>
      </c>
      <c r="Q34" s="97">
        <v>64</v>
      </c>
    </row>
    <row r="35" spans="1:17" s="100" customFormat="1" x14ac:dyDescent="0.3">
      <c r="A35" s="202" t="s">
        <v>9</v>
      </c>
      <c r="B35" s="202"/>
      <c r="C35" s="202"/>
      <c r="D35" s="109">
        <f t="shared" si="1"/>
        <v>2.2216666666666667</v>
      </c>
      <c r="E35" s="110">
        <v>2.97</v>
      </c>
      <c r="F35" s="110">
        <v>6.78</v>
      </c>
      <c r="G35" s="110">
        <v>26.66</v>
      </c>
      <c r="H35" s="112">
        <v>184.9</v>
      </c>
      <c r="I35" s="32"/>
      <c r="J35" s="111">
        <v>2</v>
      </c>
      <c r="K35" s="111">
        <v>8</v>
      </c>
      <c r="L35" s="111">
        <v>9</v>
      </c>
      <c r="M35" s="111">
        <v>8</v>
      </c>
      <c r="N35" s="32"/>
      <c r="O35" s="97">
        <v>6</v>
      </c>
      <c r="P35" s="97">
        <v>27</v>
      </c>
      <c r="Q35" s="97">
        <v>64</v>
      </c>
    </row>
    <row r="36" spans="1:17" s="100" customFormat="1" x14ac:dyDescent="0.3">
      <c r="A36" s="202" t="s">
        <v>10</v>
      </c>
      <c r="B36" s="202"/>
      <c r="C36" s="202"/>
      <c r="D36" s="109">
        <f t="shared" si="1"/>
        <v>2.2216666666666667</v>
      </c>
      <c r="E36" s="110">
        <v>2.97</v>
      </c>
      <c r="F36" s="110">
        <v>6.78</v>
      </c>
      <c r="G36" s="110">
        <v>26.66</v>
      </c>
      <c r="H36" s="112">
        <v>184.9</v>
      </c>
      <c r="I36" s="32"/>
      <c r="J36" s="111">
        <v>2</v>
      </c>
      <c r="K36" s="111">
        <v>8</v>
      </c>
      <c r="L36" s="111">
        <v>9</v>
      </c>
      <c r="M36" s="111">
        <v>8</v>
      </c>
      <c r="N36" s="32"/>
      <c r="O36" s="97">
        <v>6</v>
      </c>
      <c r="P36" s="97">
        <v>27</v>
      </c>
      <c r="Q36" s="97">
        <v>64</v>
      </c>
    </row>
    <row r="37" spans="1:17" s="100" customFormat="1" x14ac:dyDescent="0.3">
      <c r="A37" s="202" t="s">
        <v>458</v>
      </c>
      <c r="B37" s="202"/>
      <c r="C37" s="202"/>
      <c r="D37" s="109">
        <f t="shared" si="1"/>
        <v>2.2216666666666667</v>
      </c>
      <c r="E37" s="110">
        <v>2.97</v>
      </c>
      <c r="F37" s="110">
        <v>6.78</v>
      </c>
      <c r="G37" s="110">
        <v>26.66</v>
      </c>
      <c r="H37" s="112">
        <v>184.9</v>
      </c>
      <c r="I37" s="32"/>
      <c r="J37" s="111">
        <v>2</v>
      </c>
      <c r="K37" s="111">
        <v>8</v>
      </c>
      <c r="L37" s="111">
        <v>9</v>
      </c>
      <c r="M37" s="111">
        <v>8</v>
      </c>
      <c r="N37" s="32"/>
      <c r="O37" s="97">
        <v>6</v>
      </c>
      <c r="P37" s="97">
        <v>27</v>
      </c>
      <c r="Q37" s="97">
        <v>64</v>
      </c>
    </row>
    <row r="38" spans="1:17" s="113" customFormat="1" x14ac:dyDescent="0.3">
      <c r="A38" s="202" t="s">
        <v>47</v>
      </c>
      <c r="B38" s="202"/>
      <c r="C38" s="202"/>
      <c r="D38" s="109">
        <f t="shared" si="1"/>
        <v>2.2216666666666667</v>
      </c>
      <c r="E38" s="110">
        <v>2.97</v>
      </c>
      <c r="F38" s="110">
        <v>6.78</v>
      </c>
      <c r="G38" s="110">
        <v>26.66</v>
      </c>
      <c r="H38" s="112">
        <v>184.9</v>
      </c>
      <c r="I38" s="32"/>
      <c r="J38" s="111">
        <v>2</v>
      </c>
      <c r="K38" s="111">
        <v>8</v>
      </c>
      <c r="L38" s="111">
        <v>9</v>
      </c>
      <c r="M38" s="111">
        <v>8</v>
      </c>
      <c r="N38" s="32"/>
      <c r="O38" s="97">
        <v>6</v>
      </c>
      <c r="P38" s="97">
        <v>27</v>
      </c>
      <c r="Q38" s="97">
        <v>64</v>
      </c>
    </row>
    <row r="39" spans="1:17" s="50" customFormat="1" x14ac:dyDescent="0.3">
      <c r="J39" s="106"/>
      <c r="K39" s="106"/>
      <c r="L39" s="106"/>
      <c r="M39" s="106"/>
      <c r="N39" s="106"/>
      <c r="O39" s="106"/>
      <c r="P39" s="106"/>
      <c r="Q39" s="106"/>
    </row>
    <row r="40" spans="1:17" s="50" customFormat="1" x14ac:dyDescent="0.3">
      <c r="A40" s="205" t="s">
        <v>11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s="50" customFormat="1" x14ac:dyDescent="0.3">
      <c r="A41" s="206" t="s">
        <v>42</v>
      </c>
      <c r="B41" s="206"/>
      <c r="C41" s="206"/>
      <c r="D41" s="206" t="s">
        <v>165</v>
      </c>
      <c r="E41" s="211" t="s">
        <v>18</v>
      </c>
      <c r="F41" s="211"/>
      <c r="G41" s="211"/>
      <c r="H41" s="206" t="s">
        <v>43</v>
      </c>
      <c r="J41" s="212" t="s">
        <v>44</v>
      </c>
      <c r="K41" s="212"/>
      <c r="L41" s="212"/>
      <c r="M41" s="212"/>
      <c r="N41" s="106"/>
      <c r="O41" s="212" t="s">
        <v>45</v>
      </c>
      <c r="P41" s="212"/>
      <c r="Q41" s="212"/>
    </row>
    <row r="42" spans="1:17" s="50" customFormat="1" x14ac:dyDescent="0.3">
      <c r="A42" s="207"/>
      <c r="B42" s="208"/>
      <c r="C42" s="209"/>
      <c r="D42" s="210"/>
      <c r="E42" s="107" t="s">
        <v>22</v>
      </c>
      <c r="F42" s="107" t="s">
        <v>23</v>
      </c>
      <c r="G42" s="107" t="s">
        <v>24</v>
      </c>
      <c r="H42" s="210"/>
      <c r="J42" s="108" t="s">
        <v>22</v>
      </c>
      <c r="K42" s="108" t="s">
        <v>23</v>
      </c>
      <c r="L42" s="108" t="s">
        <v>24</v>
      </c>
      <c r="M42" s="108" t="s">
        <v>46</v>
      </c>
      <c r="N42" s="106"/>
      <c r="O42" s="108" t="s">
        <v>22</v>
      </c>
      <c r="P42" s="108" t="s">
        <v>23</v>
      </c>
      <c r="Q42" s="108" t="s">
        <v>24</v>
      </c>
    </row>
    <row r="43" spans="1:17" s="50" customFormat="1" x14ac:dyDescent="0.3">
      <c r="A43" s="202" t="s">
        <v>1</v>
      </c>
      <c r="B43" s="202"/>
      <c r="C43" s="202"/>
      <c r="D43" s="109">
        <f>G43/12</f>
        <v>8.1733333333333338</v>
      </c>
      <c r="E43" s="110">
        <v>35.590000000000003</v>
      </c>
      <c r="F43" s="110">
        <v>23.69</v>
      </c>
      <c r="G43" s="110">
        <v>98.08</v>
      </c>
      <c r="H43" s="110">
        <v>752.41</v>
      </c>
      <c r="I43" s="32"/>
      <c r="J43" s="136">
        <v>0.3</v>
      </c>
      <c r="K43" s="136">
        <v>0.3</v>
      </c>
      <c r="L43" s="136">
        <v>0.33</v>
      </c>
      <c r="M43" s="136">
        <v>0.31</v>
      </c>
      <c r="N43" s="137"/>
      <c r="O43" s="138">
        <v>0.19</v>
      </c>
      <c r="P43" s="138">
        <v>0.28000000000000003</v>
      </c>
      <c r="Q43" s="138">
        <v>0.52</v>
      </c>
    </row>
    <row r="44" spans="1:17" s="50" customFormat="1" x14ac:dyDescent="0.3">
      <c r="A44" s="202" t="s">
        <v>2</v>
      </c>
      <c r="B44" s="202"/>
      <c r="C44" s="202"/>
      <c r="D44" s="109">
        <f t="shared" ref="D44:D55" si="2">G44/12</f>
        <v>7.8841666666666663</v>
      </c>
      <c r="E44" s="110">
        <v>40.42</v>
      </c>
      <c r="F44" s="110">
        <v>28.14</v>
      </c>
      <c r="G44" s="110">
        <v>94.61</v>
      </c>
      <c r="H44" s="110">
        <v>798.61</v>
      </c>
      <c r="I44" s="32"/>
      <c r="J44" s="136">
        <v>0.34</v>
      </c>
      <c r="K44" s="136">
        <v>0.35</v>
      </c>
      <c r="L44" s="136">
        <v>0.32</v>
      </c>
      <c r="M44" s="136">
        <v>0.33</v>
      </c>
      <c r="N44" s="137"/>
      <c r="O44" s="138">
        <v>0.2</v>
      </c>
      <c r="P44" s="138">
        <v>0.32</v>
      </c>
      <c r="Q44" s="138">
        <v>0.47</v>
      </c>
    </row>
    <row r="45" spans="1:17" s="50" customFormat="1" x14ac:dyDescent="0.3">
      <c r="A45" s="202" t="s">
        <v>3</v>
      </c>
      <c r="B45" s="202"/>
      <c r="C45" s="202"/>
      <c r="D45" s="109">
        <f t="shared" si="2"/>
        <v>8.1516666666666655</v>
      </c>
      <c r="E45" s="112">
        <v>44.2</v>
      </c>
      <c r="F45" s="110">
        <v>25.95</v>
      </c>
      <c r="G45" s="110">
        <v>97.82</v>
      </c>
      <c r="H45" s="110">
        <v>799.82</v>
      </c>
      <c r="I45" s="32"/>
      <c r="J45" s="136">
        <v>0.37</v>
      </c>
      <c r="K45" s="136">
        <v>0.32</v>
      </c>
      <c r="L45" s="136">
        <v>0.33</v>
      </c>
      <c r="M45" s="136">
        <v>0.33</v>
      </c>
      <c r="N45" s="137"/>
      <c r="O45" s="138">
        <v>0.22</v>
      </c>
      <c r="P45" s="138">
        <v>0.28999999999999998</v>
      </c>
      <c r="Q45" s="138">
        <v>0.49</v>
      </c>
    </row>
    <row r="46" spans="1:17" s="50" customFormat="1" x14ac:dyDescent="0.3">
      <c r="A46" s="202" t="s">
        <v>4</v>
      </c>
      <c r="B46" s="202"/>
      <c r="C46" s="202"/>
      <c r="D46" s="109">
        <f t="shared" si="2"/>
        <v>8.1958333333333329</v>
      </c>
      <c r="E46" s="110">
        <v>38.79</v>
      </c>
      <c r="F46" s="110">
        <v>25.98</v>
      </c>
      <c r="G46" s="110">
        <v>98.35</v>
      </c>
      <c r="H46" s="110">
        <v>785.61</v>
      </c>
      <c r="I46" s="32"/>
      <c r="J46" s="136">
        <v>0.32</v>
      </c>
      <c r="K46" s="136">
        <v>0.32</v>
      </c>
      <c r="L46" s="136">
        <v>0.33</v>
      </c>
      <c r="M46" s="136">
        <v>0.33</v>
      </c>
      <c r="N46" s="137"/>
      <c r="O46" s="138">
        <v>0.2</v>
      </c>
      <c r="P46" s="138">
        <v>0.3</v>
      </c>
      <c r="Q46" s="138">
        <v>0.5</v>
      </c>
    </row>
    <row r="47" spans="1:17" s="50" customFormat="1" x14ac:dyDescent="0.3">
      <c r="A47" s="202" t="s">
        <v>5</v>
      </c>
      <c r="B47" s="202"/>
      <c r="C47" s="202"/>
      <c r="D47" s="109">
        <f t="shared" si="2"/>
        <v>8.2358333333333338</v>
      </c>
      <c r="E47" s="110">
        <v>39.33</v>
      </c>
      <c r="F47" s="112">
        <v>26.7</v>
      </c>
      <c r="G47" s="110">
        <v>98.83</v>
      </c>
      <c r="H47" s="110">
        <v>798.78</v>
      </c>
      <c r="I47" s="32"/>
      <c r="J47" s="136">
        <v>0.33</v>
      </c>
      <c r="K47" s="136">
        <v>0.33</v>
      </c>
      <c r="L47" s="136">
        <v>0.33</v>
      </c>
      <c r="M47" s="136">
        <v>0.33</v>
      </c>
      <c r="N47" s="137"/>
      <c r="O47" s="138">
        <v>0.2</v>
      </c>
      <c r="P47" s="138">
        <v>0.3</v>
      </c>
      <c r="Q47" s="138">
        <v>0.49</v>
      </c>
    </row>
    <row r="48" spans="1:17" s="50" customFormat="1" x14ac:dyDescent="0.3">
      <c r="A48" s="202" t="s">
        <v>457</v>
      </c>
      <c r="B48" s="202"/>
      <c r="C48" s="202"/>
      <c r="D48" s="109">
        <f t="shared" si="2"/>
        <v>8.4908333333333328</v>
      </c>
      <c r="E48" s="110">
        <v>41.97</v>
      </c>
      <c r="F48" s="110">
        <v>25.66</v>
      </c>
      <c r="G48" s="110">
        <v>101.89</v>
      </c>
      <c r="H48" s="110">
        <v>808.26</v>
      </c>
      <c r="I48" s="32"/>
      <c r="J48" s="136">
        <v>0.35</v>
      </c>
      <c r="K48" s="136">
        <v>0.32</v>
      </c>
      <c r="L48" s="136">
        <v>0.34</v>
      </c>
      <c r="M48" s="136">
        <v>0.34</v>
      </c>
      <c r="N48" s="137"/>
      <c r="O48" s="138">
        <v>0.21</v>
      </c>
      <c r="P48" s="138">
        <v>0.28999999999999998</v>
      </c>
      <c r="Q48" s="138">
        <v>0.5</v>
      </c>
    </row>
    <row r="49" spans="1:1025" x14ac:dyDescent="0.3">
      <c r="A49" s="202" t="s">
        <v>6</v>
      </c>
      <c r="B49" s="202"/>
      <c r="C49" s="202"/>
      <c r="D49" s="109">
        <f t="shared" si="2"/>
        <v>8.5041666666666664</v>
      </c>
      <c r="E49" s="110">
        <v>37.42</v>
      </c>
      <c r="F49" s="110">
        <v>26.71</v>
      </c>
      <c r="G49" s="110">
        <v>102.05</v>
      </c>
      <c r="H49" s="110">
        <v>799.36</v>
      </c>
      <c r="I49" s="32"/>
      <c r="J49" s="136">
        <v>0.31</v>
      </c>
      <c r="K49" s="136">
        <v>0.33</v>
      </c>
      <c r="L49" s="136">
        <v>0.34</v>
      </c>
      <c r="M49" s="136">
        <v>0.33</v>
      </c>
      <c r="N49" s="137"/>
      <c r="O49" s="138">
        <v>0.19</v>
      </c>
      <c r="P49" s="138">
        <v>0.3</v>
      </c>
      <c r="Q49" s="138">
        <v>0.51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</row>
    <row r="50" spans="1:1025" x14ac:dyDescent="0.3">
      <c r="A50" s="202" t="s">
        <v>7</v>
      </c>
      <c r="B50" s="202"/>
      <c r="C50" s="202"/>
      <c r="D50" s="109">
        <f t="shared" si="2"/>
        <v>7.9066666666666663</v>
      </c>
      <c r="E50" s="110">
        <v>36.19</v>
      </c>
      <c r="F50" s="110">
        <v>24.58</v>
      </c>
      <c r="G50" s="110">
        <v>94.88</v>
      </c>
      <c r="H50" s="110">
        <v>751.43</v>
      </c>
      <c r="I50" s="32"/>
      <c r="J50" s="136">
        <v>0.3</v>
      </c>
      <c r="K50" s="136">
        <v>0.31</v>
      </c>
      <c r="L50" s="136">
        <v>0.32</v>
      </c>
      <c r="M50" s="136">
        <v>0.31</v>
      </c>
      <c r="N50" s="137"/>
      <c r="O50" s="138">
        <v>0.19</v>
      </c>
      <c r="P50" s="138">
        <v>0.28999999999999998</v>
      </c>
      <c r="Q50" s="138">
        <v>0.51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  <c r="AMK50" s="50"/>
    </row>
    <row r="51" spans="1:1025" x14ac:dyDescent="0.3">
      <c r="A51" s="202" t="s">
        <v>8</v>
      </c>
      <c r="B51" s="202"/>
      <c r="C51" s="202"/>
      <c r="D51" s="109">
        <f t="shared" si="2"/>
        <v>8.5683333333333334</v>
      </c>
      <c r="E51" s="110">
        <v>41.84</v>
      </c>
      <c r="F51" s="110">
        <v>23.87</v>
      </c>
      <c r="G51" s="110">
        <v>102.82</v>
      </c>
      <c r="H51" s="110">
        <v>795.95</v>
      </c>
      <c r="I51" s="32"/>
      <c r="J51" s="136">
        <v>0.35</v>
      </c>
      <c r="K51" s="136">
        <v>0.3</v>
      </c>
      <c r="L51" s="136">
        <v>0.34</v>
      </c>
      <c r="M51" s="136">
        <v>0.33</v>
      </c>
      <c r="N51" s="137"/>
      <c r="O51" s="138">
        <v>0.21</v>
      </c>
      <c r="P51" s="138">
        <v>0.27</v>
      </c>
      <c r="Q51" s="138">
        <v>0.52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</row>
    <row r="52" spans="1:1025" x14ac:dyDescent="0.3">
      <c r="A52" s="202" t="s">
        <v>9</v>
      </c>
      <c r="B52" s="202"/>
      <c r="C52" s="202"/>
      <c r="D52" s="109">
        <f t="shared" si="2"/>
        <v>7.8483333333333336</v>
      </c>
      <c r="E52" s="110">
        <v>38.39</v>
      </c>
      <c r="F52" s="112">
        <v>27.72</v>
      </c>
      <c r="G52" s="110">
        <v>94.18</v>
      </c>
      <c r="H52" s="110">
        <v>787.63</v>
      </c>
      <c r="I52" s="32"/>
      <c r="J52" s="136">
        <v>0.32</v>
      </c>
      <c r="K52" s="136">
        <v>0.35</v>
      </c>
      <c r="L52" s="136">
        <v>0.31</v>
      </c>
      <c r="M52" s="136">
        <v>0.33</v>
      </c>
      <c r="N52" s="137"/>
      <c r="O52" s="138">
        <v>0.19</v>
      </c>
      <c r="P52" s="138">
        <v>0.32</v>
      </c>
      <c r="Q52" s="138">
        <v>0.48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</row>
    <row r="53" spans="1:1025" x14ac:dyDescent="0.3">
      <c r="A53" s="202" t="s">
        <v>10</v>
      </c>
      <c r="B53" s="202"/>
      <c r="C53" s="202"/>
      <c r="D53" s="109">
        <f t="shared" si="2"/>
        <v>7.8283333333333331</v>
      </c>
      <c r="E53" s="110">
        <v>44.71</v>
      </c>
      <c r="F53" s="110">
        <v>23.65</v>
      </c>
      <c r="G53" s="110">
        <v>93.94</v>
      </c>
      <c r="H53" s="112">
        <v>771.3</v>
      </c>
      <c r="I53" s="32"/>
      <c r="J53" s="136">
        <v>0.37</v>
      </c>
      <c r="K53" s="136">
        <v>0.3</v>
      </c>
      <c r="L53" s="136">
        <v>0.31</v>
      </c>
      <c r="M53" s="136">
        <v>0.32</v>
      </c>
      <c r="N53" s="137"/>
      <c r="O53" s="138">
        <v>0.23</v>
      </c>
      <c r="P53" s="138">
        <v>0.28000000000000003</v>
      </c>
      <c r="Q53" s="138">
        <v>0.49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</row>
    <row r="54" spans="1:1025" x14ac:dyDescent="0.3">
      <c r="A54" s="202" t="s">
        <v>458</v>
      </c>
      <c r="B54" s="202"/>
      <c r="C54" s="202"/>
      <c r="D54" s="109">
        <f t="shared" si="2"/>
        <v>8.4583333333333339</v>
      </c>
      <c r="E54" s="110">
        <v>36.39</v>
      </c>
      <c r="F54" s="110">
        <v>24.48</v>
      </c>
      <c r="G54" s="112">
        <v>101.5</v>
      </c>
      <c r="H54" s="112">
        <v>773.9</v>
      </c>
      <c r="I54" s="32"/>
      <c r="J54" s="136">
        <v>0.3</v>
      </c>
      <c r="K54" s="136">
        <v>0.31</v>
      </c>
      <c r="L54" s="136">
        <v>0.34</v>
      </c>
      <c r="M54" s="136">
        <v>0.32</v>
      </c>
      <c r="N54" s="137"/>
      <c r="O54" s="138">
        <v>0.19</v>
      </c>
      <c r="P54" s="138">
        <v>0.28000000000000003</v>
      </c>
      <c r="Q54" s="138">
        <v>0.52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  <c r="AES54" s="50"/>
      <c r="AET54" s="50"/>
      <c r="AEU54" s="50"/>
      <c r="AEV54" s="50"/>
      <c r="AEW54" s="50"/>
      <c r="AEX54" s="50"/>
      <c r="AEY54" s="50"/>
      <c r="AEZ54" s="50"/>
      <c r="AFA54" s="50"/>
      <c r="AFB54" s="50"/>
      <c r="AFC54" s="50"/>
      <c r="AFD54" s="50"/>
      <c r="AFE54" s="50"/>
      <c r="AFF54" s="50"/>
      <c r="AFG54" s="50"/>
      <c r="AFH54" s="50"/>
      <c r="AFI54" s="50"/>
      <c r="AFJ54" s="50"/>
      <c r="AFK54" s="50"/>
      <c r="AFL54" s="50"/>
      <c r="AFM54" s="50"/>
      <c r="AFN54" s="50"/>
      <c r="AFO54" s="50"/>
      <c r="AFP54" s="50"/>
      <c r="AFQ54" s="50"/>
      <c r="AFR54" s="50"/>
      <c r="AFS54" s="50"/>
      <c r="AFT54" s="50"/>
      <c r="AFU54" s="50"/>
      <c r="AFV54" s="50"/>
      <c r="AFW54" s="50"/>
      <c r="AFX54" s="50"/>
      <c r="AFY54" s="50"/>
      <c r="AFZ54" s="50"/>
      <c r="AGA54" s="50"/>
      <c r="AGB54" s="50"/>
      <c r="AGC54" s="50"/>
      <c r="AGD54" s="50"/>
      <c r="AGE54" s="50"/>
      <c r="AGF54" s="50"/>
      <c r="AGG54" s="50"/>
      <c r="AGH54" s="50"/>
      <c r="AGI54" s="50"/>
      <c r="AGJ54" s="50"/>
      <c r="AGK54" s="50"/>
      <c r="AGL54" s="50"/>
      <c r="AGM54" s="50"/>
      <c r="AGN54" s="50"/>
      <c r="AGO54" s="50"/>
      <c r="AGP54" s="50"/>
      <c r="AGQ54" s="50"/>
      <c r="AGR54" s="50"/>
      <c r="AGS54" s="50"/>
      <c r="AGT54" s="50"/>
      <c r="AGU54" s="50"/>
      <c r="AGV54" s="50"/>
      <c r="AGW54" s="50"/>
      <c r="AGX54" s="50"/>
      <c r="AGY54" s="50"/>
      <c r="AGZ54" s="50"/>
      <c r="AHA54" s="50"/>
      <c r="AHB54" s="50"/>
      <c r="AHC54" s="50"/>
      <c r="AHD54" s="50"/>
      <c r="AHE54" s="50"/>
      <c r="AHF54" s="50"/>
      <c r="AHG54" s="50"/>
      <c r="AHH54" s="50"/>
      <c r="AHI54" s="50"/>
      <c r="AHJ54" s="50"/>
      <c r="AHK54" s="50"/>
      <c r="AHL54" s="50"/>
      <c r="AHM54" s="50"/>
      <c r="AHN54" s="50"/>
      <c r="AHO54" s="50"/>
      <c r="AHP54" s="50"/>
      <c r="AHQ54" s="50"/>
      <c r="AHR54" s="50"/>
      <c r="AHS54" s="50"/>
      <c r="AHT54" s="50"/>
      <c r="AHU54" s="50"/>
      <c r="AHV54" s="50"/>
      <c r="AHW54" s="50"/>
      <c r="AHX54" s="50"/>
      <c r="AHY54" s="50"/>
      <c r="AHZ54" s="50"/>
      <c r="AIA54" s="50"/>
      <c r="AIB54" s="50"/>
      <c r="AIC54" s="50"/>
      <c r="AID54" s="50"/>
      <c r="AIE54" s="50"/>
      <c r="AIF54" s="50"/>
      <c r="AIG54" s="50"/>
      <c r="AIH54" s="50"/>
      <c r="AII54" s="50"/>
      <c r="AIJ54" s="50"/>
      <c r="AIK54" s="50"/>
      <c r="AIL54" s="50"/>
      <c r="AIM54" s="50"/>
      <c r="AIN54" s="50"/>
      <c r="AIO54" s="50"/>
      <c r="AIP54" s="50"/>
      <c r="AIQ54" s="50"/>
      <c r="AIR54" s="50"/>
      <c r="AIS54" s="50"/>
      <c r="AIT54" s="50"/>
      <c r="AIU54" s="50"/>
      <c r="AIV54" s="50"/>
      <c r="AIW54" s="50"/>
      <c r="AIX54" s="50"/>
      <c r="AIY54" s="50"/>
      <c r="AIZ54" s="50"/>
      <c r="AJA54" s="50"/>
      <c r="AJB54" s="50"/>
      <c r="AJC54" s="50"/>
      <c r="AJD54" s="50"/>
      <c r="AJE54" s="50"/>
      <c r="AJF54" s="50"/>
      <c r="AJG54" s="50"/>
      <c r="AJH54" s="50"/>
      <c r="AJI54" s="50"/>
      <c r="AJJ54" s="50"/>
      <c r="AJK54" s="50"/>
      <c r="AJL54" s="50"/>
      <c r="AJM54" s="50"/>
      <c r="AJN54" s="50"/>
      <c r="AJO54" s="50"/>
      <c r="AJP54" s="50"/>
      <c r="AJQ54" s="50"/>
      <c r="AJR54" s="50"/>
      <c r="AJS54" s="50"/>
      <c r="AJT54" s="50"/>
      <c r="AJU54" s="50"/>
      <c r="AJV54" s="50"/>
      <c r="AJW54" s="50"/>
      <c r="AJX54" s="50"/>
      <c r="AJY54" s="50"/>
      <c r="AJZ54" s="50"/>
      <c r="AKA54" s="50"/>
      <c r="AKB54" s="50"/>
      <c r="AKC54" s="50"/>
      <c r="AKD54" s="50"/>
      <c r="AKE54" s="50"/>
      <c r="AKF54" s="50"/>
      <c r="AKG54" s="50"/>
      <c r="AKH54" s="50"/>
      <c r="AKI54" s="50"/>
      <c r="AKJ54" s="50"/>
      <c r="AKK54" s="50"/>
      <c r="AKL54" s="50"/>
      <c r="AKM54" s="50"/>
      <c r="AKN54" s="50"/>
      <c r="AKO54" s="50"/>
      <c r="AKP54" s="50"/>
      <c r="AKQ54" s="50"/>
      <c r="AKR54" s="50"/>
      <c r="AKS54" s="50"/>
      <c r="AKT54" s="50"/>
      <c r="AKU54" s="50"/>
      <c r="AKV54" s="50"/>
      <c r="AKW54" s="50"/>
      <c r="AKX54" s="50"/>
      <c r="AKY54" s="50"/>
      <c r="AKZ54" s="50"/>
      <c r="ALA54" s="50"/>
      <c r="ALB54" s="50"/>
      <c r="ALC54" s="50"/>
      <c r="ALD54" s="50"/>
      <c r="ALE54" s="50"/>
      <c r="ALF54" s="50"/>
      <c r="ALG54" s="50"/>
      <c r="ALH54" s="50"/>
      <c r="ALI54" s="50"/>
      <c r="ALJ54" s="50"/>
      <c r="ALK54" s="50"/>
      <c r="ALL54" s="50"/>
      <c r="ALM54" s="50"/>
      <c r="ALN54" s="50"/>
      <c r="ALO54" s="50"/>
      <c r="ALP54" s="50"/>
      <c r="ALQ54" s="50"/>
      <c r="ALR54" s="50"/>
      <c r="ALS54" s="50"/>
      <c r="ALT54" s="50"/>
      <c r="ALU54" s="50"/>
      <c r="ALV54" s="50"/>
      <c r="ALW54" s="50"/>
      <c r="ALX54" s="50"/>
      <c r="ALY54" s="50"/>
      <c r="ALZ54" s="50"/>
      <c r="AMA54" s="50"/>
      <c r="AMB54" s="50"/>
      <c r="AMC54" s="50"/>
      <c r="AMD54" s="50"/>
      <c r="AME54" s="50"/>
      <c r="AMF54" s="50"/>
      <c r="AMG54" s="50"/>
      <c r="AMH54" s="50"/>
      <c r="AMI54" s="50"/>
      <c r="AMJ54" s="50"/>
      <c r="AMK54" s="50"/>
    </row>
    <row r="55" spans="1:1025" s="54" customFormat="1" x14ac:dyDescent="0.3">
      <c r="A55" s="202" t="s">
        <v>47</v>
      </c>
      <c r="B55" s="202"/>
      <c r="C55" s="202"/>
      <c r="D55" s="109">
        <f t="shared" si="2"/>
        <v>8.1875</v>
      </c>
      <c r="E55" s="110">
        <v>39.6</v>
      </c>
      <c r="F55" s="110">
        <v>25.59</v>
      </c>
      <c r="G55" s="110">
        <v>98.25</v>
      </c>
      <c r="H55" s="110">
        <v>785.26</v>
      </c>
      <c r="I55" s="32"/>
      <c r="J55" s="136">
        <v>0.33</v>
      </c>
      <c r="K55" s="136">
        <v>0.32</v>
      </c>
      <c r="L55" s="136">
        <v>0.33</v>
      </c>
      <c r="M55" s="136">
        <v>0.33</v>
      </c>
      <c r="N55" s="137"/>
      <c r="O55" s="138">
        <v>0.2</v>
      </c>
      <c r="P55" s="138">
        <v>0.28999999999999998</v>
      </c>
      <c r="Q55" s="138">
        <v>0.5</v>
      </c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  <c r="IW55" s="114"/>
      <c r="IX55" s="114"/>
      <c r="IY55" s="114"/>
      <c r="IZ55" s="114"/>
      <c r="JA55" s="114"/>
      <c r="JB55" s="114"/>
      <c r="JC55" s="114"/>
      <c r="JD55" s="114"/>
      <c r="JE55" s="114"/>
      <c r="JF55" s="114"/>
      <c r="JG55" s="114"/>
      <c r="JH55" s="114"/>
      <c r="JI55" s="114"/>
      <c r="JJ55" s="114"/>
      <c r="JK55" s="114"/>
      <c r="JL55" s="114"/>
      <c r="JM55" s="114"/>
      <c r="JN55" s="114"/>
      <c r="JO55" s="114"/>
      <c r="JP55" s="114"/>
      <c r="JQ55" s="114"/>
      <c r="JR55" s="114"/>
      <c r="JS55" s="114"/>
      <c r="JT55" s="114"/>
      <c r="JU55" s="114"/>
      <c r="JV55" s="114"/>
      <c r="JW55" s="114"/>
      <c r="JX55" s="114"/>
      <c r="JY55" s="114"/>
      <c r="JZ55" s="114"/>
      <c r="KA55" s="114"/>
      <c r="KB55" s="114"/>
      <c r="KC55" s="114"/>
      <c r="KD55" s="114"/>
      <c r="KE55" s="114"/>
      <c r="KF55" s="114"/>
      <c r="KG55" s="114"/>
      <c r="KH55" s="114"/>
      <c r="KI55" s="114"/>
      <c r="KJ55" s="114"/>
      <c r="KK55" s="114"/>
      <c r="KL55" s="114"/>
      <c r="KM55" s="114"/>
      <c r="KN55" s="114"/>
      <c r="KO55" s="114"/>
      <c r="KP55" s="114"/>
      <c r="KQ55" s="114"/>
      <c r="KR55" s="114"/>
      <c r="KS55" s="114"/>
      <c r="KT55" s="114"/>
      <c r="KU55" s="114"/>
      <c r="KV55" s="114"/>
      <c r="KW55" s="114"/>
      <c r="KX55" s="114"/>
      <c r="KY55" s="114"/>
      <c r="KZ55" s="114"/>
      <c r="LA55" s="114"/>
      <c r="LB55" s="114"/>
      <c r="LC55" s="114"/>
      <c r="LD55" s="114"/>
      <c r="LE55" s="114"/>
      <c r="LF55" s="114"/>
      <c r="LG55" s="114"/>
      <c r="LH55" s="114"/>
      <c r="LI55" s="114"/>
      <c r="LJ55" s="114"/>
      <c r="LK55" s="114"/>
      <c r="LL55" s="114"/>
      <c r="LM55" s="114"/>
      <c r="LN55" s="114"/>
      <c r="LO55" s="114"/>
      <c r="LP55" s="114"/>
      <c r="LQ55" s="114"/>
      <c r="LR55" s="114"/>
      <c r="LS55" s="114"/>
      <c r="LT55" s="114"/>
      <c r="LU55" s="114"/>
      <c r="LV55" s="114"/>
      <c r="LW55" s="114"/>
      <c r="LX55" s="114"/>
      <c r="LY55" s="114"/>
      <c r="LZ55" s="114"/>
      <c r="MA55" s="114"/>
      <c r="MB55" s="114"/>
      <c r="MC55" s="114"/>
      <c r="MD55" s="114"/>
      <c r="ME55" s="114"/>
      <c r="MF55" s="114"/>
      <c r="MG55" s="114"/>
      <c r="MH55" s="114"/>
      <c r="MI55" s="114"/>
      <c r="MJ55" s="114"/>
      <c r="MK55" s="114"/>
      <c r="ML55" s="114"/>
      <c r="MM55" s="114"/>
      <c r="MN55" s="114"/>
      <c r="MO55" s="114"/>
      <c r="MP55" s="114"/>
      <c r="MQ55" s="114"/>
      <c r="MR55" s="114"/>
      <c r="MS55" s="114"/>
      <c r="MT55" s="114"/>
      <c r="MU55" s="114"/>
      <c r="MV55" s="114"/>
      <c r="MW55" s="114"/>
      <c r="MX55" s="114"/>
      <c r="MY55" s="114"/>
      <c r="MZ55" s="114"/>
      <c r="NA55" s="114"/>
      <c r="NB55" s="114"/>
      <c r="NC55" s="114"/>
      <c r="ND55" s="114"/>
      <c r="NE55" s="114"/>
      <c r="NF55" s="114"/>
      <c r="NG55" s="114"/>
      <c r="NH55" s="114"/>
      <c r="NI55" s="114"/>
      <c r="NJ55" s="114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4"/>
      <c r="NY55" s="114"/>
      <c r="NZ55" s="114"/>
      <c r="OA55" s="114"/>
      <c r="OB55" s="114"/>
      <c r="OC55" s="114"/>
      <c r="OD55" s="114"/>
      <c r="OE55" s="114"/>
      <c r="OF55" s="114"/>
      <c r="OG55" s="114"/>
      <c r="OH55" s="114"/>
      <c r="OI55" s="114"/>
      <c r="OJ55" s="114"/>
      <c r="OK55" s="114"/>
      <c r="OL55" s="114"/>
      <c r="OM55" s="114"/>
      <c r="ON55" s="114"/>
      <c r="OO55" s="114"/>
      <c r="OP55" s="114"/>
      <c r="OQ55" s="114"/>
      <c r="OR55" s="114"/>
      <c r="OS55" s="114"/>
      <c r="OT55" s="114"/>
      <c r="OU55" s="114"/>
      <c r="OV55" s="114"/>
      <c r="OW55" s="114"/>
      <c r="OX55" s="114"/>
      <c r="OY55" s="114"/>
      <c r="OZ55" s="114"/>
      <c r="PA55" s="114"/>
      <c r="PB55" s="114"/>
      <c r="PC55" s="114"/>
      <c r="PD55" s="114"/>
      <c r="PE55" s="114"/>
      <c r="PF55" s="114"/>
      <c r="PG55" s="114"/>
      <c r="PH55" s="114"/>
      <c r="PI55" s="114"/>
      <c r="PJ55" s="114"/>
      <c r="PK55" s="114"/>
      <c r="PL55" s="114"/>
      <c r="PM55" s="114"/>
      <c r="PN55" s="114"/>
      <c r="PO55" s="114"/>
      <c r="PP55" s="114"/>
      <c r="PQ55" s="114"/>
      <c r="PR55" s="114"/>
      <c r="PS55" s="114"/>
      <c r="PT55" s="114"/>
      <c r="PU55" s="114"/>
      <c r="PV55" s="114"/>
      <c r="PW55" s="114"/>
      <c r="PX55" s="114"/>
      <c r="PY55" s="114"/>
      <c r="PZ55" s="114"/>
      <c r="QA55" s="114"/>
      <c r="QB55" s="114"/>
      <c r="QC55" s="114"/>
      <c r="QD55" s="114"/>
      <c r="QE55" s="114"/>
      <c r="QF55" s="114"/>
      <c r="QG55" s="114"/>
      <c r="QH55" s="114"/>
      <c r="QI55" s="114"/>
      <c r="QJ55" s="114"/>
      <c r="QK55" s="114"/>
      <c r="QL55" s="114"/>
      <c r="QM55" s="114"/>
      <c r="QN55" s="114"/>
      <c r="QO55" s="114"/>
      <c r="QP55" s="114"/>
      <c r="QQ55" s="114"/>
      <c r="QR55" s="114"/>
      <c r="QS55" s="114"/>
      <c r="QT55" s="114"/>
      <c r="QU55" s="114"/>
      <c r="QV55" s="114"/>
      <c r="QW55" s="114"/>
      <c r="QX55" s="114"/>
      <c r="QY55" s="114"/>
      <c r="QZ55" s="114"/>
      <c r="RA55" s="114"/>
      <c r="RB55" s="114"/>
      <c r="RC55" s="114"/>
      <c r="RD55" s="114"/>
      <c r="RE55" s="114"/>
      <c r="RF55" s="114"/>
      <c r="RG55" s="114"/>
      <c r="RH55" s="114"/>
      <c r="RI55" s="114"/>
      <c r="RJ55" s="114"/>
      <c r="RK55" s="114"/>
      <c r="RL55" s="114"/>
      <c r="RM55" s="114"/>
      <c r="RN55" s="114"/>
      <c r="RO55" s="114"/>
      <c r="RP55" s="114"/>
      <c r="RQ55" s="114"/>
      <c r="RR55" s="114"/>
      <c r="RS55" s="114"/>
      <c r="RT55" s="114"/>
      <c r="RU55" s="114"/>
      <c r="RV55" s="114"/>
      <c r="RW55" s="114"/>
      <c r="RX55" s="114"/>
      <c r="RY55" s="114"/>
      <c r="RZ55" s="114"/>
      <c r="SA55" s="114"/>
      <c r="SB55" s="114"/>
      <c r="SC55" s="114"/>
      <c r="SD55" s="114"/>
      <c r="SE55" s="114"/>
      <c r="SF55" s="114"/>
      <c r="SG55" s="114"/>
      <c r="SH55" s="114"/>
      <c r="SI55" s="114"/>
      <c r="SJ55" s="114"/>
      <c r="SK55" s="114"/>
      <c r="SL55" s="114"/>
      <c r="SM55" s="114"/>
      <c r="SN55" s="114"/>
      <c r="SO55" s="114"/>
      <c r="SP55" s="114"/>
      <c r="SQ55" s="114"/>
      <c r="SR55" s="114"/>
      <c r="SS55" s="114"/>
      <c r="ST55" s="114"/>
      <c r="SU55" s="114"/>
      <c r="SV55" s="114"/>
      <c r="SW55" s="114"/>
      <c r="SX55" s="114"/>
      <c r="SY55" s="114"/>
      <c r="SZ55" s="114"/>
      <c r="TA55" s="114"/>
      <c r="TB55" s="114"/>
      <c r="TC55" s="114"/>
      <c r="TD55" s="114"/>
      <c r="TE55" s="114"/>
      <c r="TF55" s="114"/>
      <c r="TG55" s="114"/>
      <c r="TH55" s="114"/>
      <c r="TI55" s="114"/>
      <c r="TJ55" s="114"/>
      <c r="TK55" s="114"/>
      <c r="TL55" s="114"/>
      <c r="TM55" s="114"/>
      <c r="TN55" s="114"/>
      <c r="TO55" s="114"/>
      <c r="TP55" s="114"/>
      <c r="TQ55" s="114"/>
      <c r="TR55" s="114"/>
      <c r="TS55" s="114"/>
      <c r="TT55" s="114"/>
      <c r="TU55" s="114"/>
      <c r="TV55" s="114"/>
      <c r="TW55" s="114"/>
      <c r="TX55" s="114"/>
      <c r="TY55" s="114"/>
      <c r="TZ55" s="114"/>
      <c r="UA55" s="114"/>
      <c r="UB55" s="114"/>
      <c r="UC55" s="114"/>
      <c r="UD55" s="114"/>
      <c r="UE55" s="114"/>
      <c r="UF55" s="114"/>
      <c r="UG55" s="114"/>
      <c r="UH55" s="114"/>
      <c r="UI55" s="114"/>
      <c r="UJ55" s="114"/>
      <c r="UK55" s="114"/>
      <c r="UL55" s="114"/>
      <c r="UM55" s="114"/>
      <c r="UN55" s="114"/>
      <c r="UO55" s="114"/>
      <c r="UP55" s="114"/>
      <c r="UQ55" s="114"/>
      <c r="UR55" s="114"/>
      <c r="US55" s="114"/>
      <c r="UT55" s="114"/>
      <c r="UU55" s="114"/>
      <c r="UV55" s="114"/>
      <c r="UW55" s="114"/>
      <c r="UX55" s="114"/>
      <c r="UY55" s="114"/>
      <c r="UZ55" s="114"/>
      <c r="VA55" s="114"/>
      <c r="VB55" s="114"/>
      <c r="VC55" s="114"/>
      <c r="VD55" s="114"/>
      <c r="VE55" s="114"/>
      <c r="VF55" s="114"/>
      <c r="VG55" s="114"/>
      <c r="VH55" s="114"/>
      <c r="VI55" s="114"/>
      <c r="VJ55" s="114"/>
      <c r="VK55" s="114"/>
      <c r="VL55" s="114"/>
      <c r="VM55" s="114"/>
      <c r="VN55" s="114"/>
      <c r="VO55" s="114"/>
      <c r="VP55" s="114"/>
      <c r="VQ55" s="114"/>
      <c r="VR55" s="114"/>
      <c r="VS55" s="114"/>
      <c r="VT55" s="114"/>
      <c r="VU55" s="114"/>
      <c r="VV55" s="114"/>
      <c r="VW55" s="114"/>
      <c r="VX55" s="114"/>
      <c r="VY55" s="114"/>
      <c r="VZ55" s="114"/>
      <c r="WA55" s="114"/>
      <c r="WB55" s="114"/>
      <c r="WC55" s="114"/>
      <c r="WD55" s="114"/>
      <c r="WE55" s="114"/>
      <c r="WF55" s="114"/>
      <c r="WG55" s="114"/>
      <c r="WH55" s="114"/>
      <c r="WI55" s="114"/>
      <c r="WJ55" s="114"/>
      <c r="WK55" s="114"/>
      <c r="WL55" s="114"/>
      <c r="WM55" s="114"/>
      <c r="WN55" s="114"/>
      <c r="WO55" s="114"/>
      <c r="WP55" s="114"/>
      <c r="WQ55" s="114"/>
      <c r="WR55" s="114"/>
      <c r="WS55" s="114"/>
      <c r="WT55" s="114"/>
      <c r="WU55" s="114"/>
      <c r="WV55" s="114"/>
      <c r="WW55" s="114"/>
      <c r="WX55" s="114"/>
      <c r="WY55" s="114"/>
      <c r="WZ55" s="114"/>
      <c r="XA55" s="114"/>
      <c r="XB55" s="114"/>
      <c r="XC55" s="114"/>
      <c r="XD55" s="114"/>
      <c r="XE55" s="114"/>
      <c r="XF55" s="114"/>
      <c r="XG55" s="114"/>
      <c r="XH55" s="114"/>
      <c r="XI55" s="114"/>
      <c r="XJ55" s="114"/>
      <c r="XK55" s="114"/>
      <c r="XL55" s="114"/>
      <c r="XM55" s="114"/>
      <c r="XN55" s="114"/>
      <c r="XO55" s="114"/>
      <c r="XP55" s="114"/>
      <c r="XQ55" s="114"/>
      <c r="XR55" s="114"/>
      <c r="XS55" s="114"/>
      <c r="XT55" s="114"/>
      <c r="XU55" s="114"/>
      <c r="XV55" s="114"/>
      <c r="XW55" s="114"/>
      <c r="XX55" s="114"/>
      <c r="XY55" s="114"/>
      <c r="XZ55" s="114"/>
      <c r="YA55" s="114"/>
      <c r="YB55" s="114"/>
      <c r="YC55" s="114"/>
      <c r="YD55" s="114"/>
      <c r="YE55" s="114"/>
      <c r="YF55" s="114"/>
      <c r="YG55" s="114"/>
      <c r="YH55" s="114"/>
      <c r="YI55" s="114"/>
      <c r="YJ55" s="114"/>
      <c r="YK55" s="114"/>
      <c r="YL55" s="114"/>
      <c r="YM55" s="114"/>
      <c r="YN55" s="114"/>
      <c r="YO55" s="114"/>
      <c r="YP55" s="114"/>
      <c r="YQ55" s="114"/>
      <c r="YR55" s="114"/>
      <c r="YS55" s="114"/>
      <c r="YT55" s="114"/>
      <c r="YU55" s="114"/>
      <c r="YV55" s="114"/>
      <c r="YW55" s="114"/>
      <c r="YX55" s="114"/>
      <c r="YY55" s="114"/>
      <c r="YZ55" s="114"/>
      <c r="ZA55" s="114"/>
      <c r="ZB55" s="114"/>
      <c r="ZC55" s="114"/>
      <c r="ZD55" s="114"/>
      <c r="ZE55" s="114"/>
      <c r="ZF55" s="114"/>
      <c r="ZG55" s="114"/>
      <c r="ZH55" s="114"/>
      <c r="ZI55" s="114"/>
      <c r="ZJ55" s="114"/>
      <c r="ZK55" s="114"/>
      <c r="ZL55" s="114"/>
      <c r="ZM55" s="114"/>
      <c r="ZN55" s="114"/>
      <c r="ZO55" s="114"/>
      <c r="ZP55" s="114"/>
      <c r="ZQ55" s="114"/>
      <c r="ZR55" s="114"/>
      <c r="ZS55" s="114"/>
      <c r="ZT55" s="114"/>
      <c r="ZU55" s="114"/>
      <c r="ZV55" s="114"/>
      <c r="ZW55" s="114"/>
      <c r="ZX55" s="114"/>
      <c r="ZY55" s="114"/>
      <c r="ZZ55" s="114"/>
      <c r="AAA55" s="114"/>
      <c r="AAB55" s="114"/>
      <c r="AAC55" s="114"/>
      <c r="AAD55" s="114"/>
      <c r="AAE55" s="114"/>
      <c r="AAF55" s="114"/>
      <c r="AAG55" s="114"/>
      <c r="AAH55" s="114"/>
      <c r="AAI55" s="114"/>
      <c r="AAJ55" s="114"/>
      <c r="AAK55" s="114"/>
      <c r="AAL55" s="114"/>
      <c r="AAM55" s="114"/>
      <c r="AAN55" s="114"/>
      <c r="AAO55" s="114"/>
      <c r="AAP55" s="114"/>
      <c r="AAQ55" s="114"/>
      <c r="AAR55" s="114"/>
      <c r="AAS55" s="114"/>
      <c r="AAT55" s="114"/>
      <c r="AAU55" s="114"/>
      <c r="AAV55" s="114"/>
      <c r="AAW55" s="114"/>
      <c r="AAX55" s="114"/>
      <c r="AAY55" s="114"/>
      <c r="AAZ55" s="114"/>
      <c r="ABA55" s="114"/>
      <c r="ABB55" s="114"/>
      <c r="ABC55" s="114"/>
      <c r="ABD55" s="114"/>
      <c r="ABE55" s="114"/>
      <c r="ABF55" s="114"/>
      <c r="ABG55" s="114"/>
      <c r="ABH55" s="114"/>
      <c r="ABI55" s="114"/>
      <c r="ABJ55" s="114"/>
      <c r="ABK55" s="114"/>
      <c r="ABL55" s="114"/>
      <c r="ABM55" s="114"/>
      <c r="ABN55" s="114"/>
      <c r="ABO55" s="114"/>
      <c r="ABP55" s="114"/>
      <c r="ABQ55" s="114"/>
      <c r="ABR55" s="114"/>
      <c r="ABS55" s="114"/>
      <c r="ABT55" s="114"/>
      <c r="ABU55" s="114"/>
      <c r="ABV55" s="114"/>
      <c r="ABW55" s="114"/>
      <c r="ABX55" s="114"/>
      <c r="ABY55" s="114"/>
      <c r="ABZ55" s="114"/>
      <c r="ACA55" s="114"/>
      <c r="ACB55" s="114"/>
      <c r="ACC55" s="114"/>
      <c r="ACD55" s="114"/>
      <c r="ACE55" s="114"/>
      <c r="ACF55" s="114"/>
      <c r="ACG55" s="114"/>
      <c r="ACH55" s="114"/>
      <c r="ACI55" s="114"/>
      <c r="ACJ55" s="114"/>
      <c r="ACK55" s="114"/>
      <c r="ACL55" s="114"/>
      <c r="ACM55" s="114"/>
      <c r="ACN55" s="114"/>
      <c r="ACO55" s="114"/>
      <c r="ACP55" s="114"/>
      <c r="ACQ55" s="114"/>
      <c r="ACR55" s="114"/>
      <c r="ACS55" s="114"/>
      <c r="ACT55" s="114"/>
      <c r="ACU55" s="114"/>
      <c r="ACV55" s="114"/>
      <c r="ACW55" s="114"/>
      <c r="ACX55" s="114"/>
      <c r="ACY55" s="114"/>
      <c r="ACZ55" s="114"/>
      <c r="ADA55" s="114"/>
      <c r="ADB55" s="114"/>
      <c r="ADC55" s="114"/>
      <c r="ADD55" s="114"/>
      <c r="ADE55" s="114"/>
      <c r="ADF55" s="114"/>
      <c r="ADG55" s="114"/>
      <c r="ADH55" s="114"/>
      <c r="ADI55" s="114"/>
      <c r="ADJ55" s="114"/>
      <c r="ADK55" s="114"/>
      <c r="ADL55" s="114"/>
      <c r="ADM55" s="114"/>
      <c r="ADN55" s="114"/>
      <c r="ADO55" s="114"/>
      <c r="ADP55" s="114"/>
      <c r="ADQ55" s="114"/>
      <c r="ADR55" s="114"/>
      <c r="ADS55" s="114"/>
      <c r="ADT55" s="114"/>
      <c r="ADU55" s="114"/>
      <c r="ADV55" s="114"/>
      <c r="ADW55" s="114"/>
      <c r="ADX55" s="114"/>
      <c r="ADY55" s="114"/>
      <c r="ADZ55" s="114"/>
      <c r="AEA55" s="114"/>
      <c r="AEB55" s="114"/>
      <c r="AEC55" s="114"/>
      <c r="AED55" s="114"/>
      <c r="AEE55" s="114"/>
      <c r="AEF55" s="114"/>
      <c r="AEG55" s="114"/>
      <c r="AEH55" s="114"/>
      <c r="AEI55" s="114"/>
      <c r="AEJ55" s="114"/>
      <c r="AEK55" s="114"/>
      <c r="AEL55" s="114"/>
      <c r="AEM55" s="114"/>
      <c r="AEN55" s="114"/>
      <c r="AEO55" s="114"/>
      <c r="AEP55" s="114"/>
      <c r="AEQ55" s="114"/>
      <c r="AER55" s="114"/>
      <c r="AES55" s="114"/>
      <c r="AET55" s="114"/>
      <c r="AEU55" s="114"/>
      <c r="AEV55" s="114"/>
      <c r="AEW55" s="114"/>
      <c r="AEX55" s="114"/>
      <c r="AEY55" s="114"/>
      <c r="AEZ55" s="114"/>
      <c r="AFA55" s="114"/>
      <c r="AFB55" s="114"/>
      <c r="AFC55" s="114"/>
      <c r="AFD55" s="114"/>
      <c r="AFE55" s="114"/>
      <c r="AFF55" s="114"/>
      <c r="AFG55" s="114"/>
      <c r="AFH55" s="114"/>
      <c r="AFI55" s="114"/>
      <c r="AFJ55" s="114"/>
      <c r="AFK55" s="114"/>
      <c r="AFL55" s="114"/>
      <c r="AFM55" s="114"/>
      <c r="AFN55" s="114"/>
      <c r="AFO55" s="114"/>
      <c r="AFP55" s="114"/>
      <c r="AFQ55" s="114"/>
      <c r="AFR55" s="114"/>
      <c r="AFS55" s="114"/>
      <c r="AFT55" s="114"/>
      <c r="AFU55" s="114"/>
      <c r="AFV55" s="114"/>
      <c r="AFW55" s="114"/>
      <c r="AFX55" s="114"/>
      <c r="AFY55" s="114"/>
      <c r="AFZ55" s="114"/>
      <c r="AGA55" s="114"/>
      <c r="AGB55" s="114"/>
      <c r="AGC55" s="114"/>
      <c r="AGD55" s="114"/>
      <c r="AGE55" s="114"/>
      <c r="AGF55" s="114"/>
      <c r="AGG55" s="114"/>
      <c r="AGH55" s="114"/>
      <c r="AGI55" s="114"/>
      <c r="AGJ55" s="114"/>
      <c r="AGK55" s="114"/>
      <c r="AGL55" s="114"/>
      <c r="AGM55" s="114"/>
      <c r="AGN55" s="114"/>
      <c r="AGO55" s="114"/>
      <c r="AGP55" s="114"/>
      <c r="AGQ55" s="114"/>
      <c r="AGR55" s="114"/>
      <c r="AGS55" s="114"/>
      <c r="AGT55" s="114"/>
      <c r="AGU55" s="114"/>
      <c r="AGV55" s="114"/>
      <c r="AGW55" s="114"/>
      <c r="AGX55" s="114"/>
      <c r="AGY55" s="114"/>
      <c r="AGZ55" s="114"/>
      <c r="AHA55" s="114"/>
      <c r="AHB55" s="114"/>
      <c r="AHC55" s="114"/>
      <c r="AHD55" s="114"/>
      <c r="AHE55" s="114"/>
      <c r="AHF55" s="114"/>
      <c r="AHG55" s="114"/>
      <c r="AHH55" s="114"/>
      <c r="AHI55" s="114"/>
      <c r="AHJ55" s="114"/>
      <c r="AHK55" s="114"/>
      <c r="AHL55" s="114"/>
      <c r="AHM55" s="114"/>
      <c r="AHN55" s="114"/>
      <c r="AHO55" s="114"/>
      <c r="AHP55" s="114"/>
      <c r="AHQ55" s="114"/>
      <c r="AHR55" s="114"/>
      <c r="AHS55" s="114"/>
      <c r="AHT55" s="114"/>
      <c r="AHU55" s="114"/>
      <c r="AHV55" s="114"/>
      <c r="AHW55" s="114"/>
      <c r="AHX55" s="114"/>
      <c r="AHY55" s="114"/>
      <c r="AHZ55" s="114"/>
      <c r="AIA55" s="114"/>
      <c r="AIB55" s="114"/>
      <c r="AIC55" s="114"/>
      <c r="AID55" s="114"/>
      <c r="AIE55" s="114"/>
      <c r="AIF55" s="114"/>
      <c r="AIG55" s="114"/>
      <c r="AIH55" s="114"/>
      <c r="AII55" s="114"/>
      <c r="AIJ55" s="114"/>
      <c r="AIK55" s="114"/>
      <c r="AIL55" s="114"/>
      <c r="AIM55" s="114"/>
      <c r="AIN55" s="114"/>
      <c r="AIO55" s="114"/>
      <c r="AIP55" s="114"/>
      <c r="AIQ55" s="114"/>
      <c r="AIR55" s="114"/>
      <c r="AIS55" s="114"/>
      <c r="AIT55" s="114"/>
      <c r="AIU55" s="114"/>
      <c r="AIV55" s="114"/>
      <c r="AIW55" s="114"/>
      <c r="AIX55" s="114"/>
      <c r="AIY55" s="114"/>
      <c r="AIZ55" s="114"/>
      <c r="AJA55" s="114"/>
      <c r="AJB55" s="114"/>
      <c r="AJC55" s="114"/>
      <c r="AJD55" s="114"/>
      <c r="AJE55" s="114"/>
      <c r="AJF55" s="114"/>
      <c r="AJG55" s="114"/>
      <c r="AJH55" s="114"/>
      <c r="AJI55" s="114"/>
      <c r="AJJ55" s="114"/>
      <c r="AJK55" s="114"/>
      <c r="AJL55" s="114"/>
      <c r="AJM55" s="114"/>
      <c r="AJN55" s="114"/>
      <c r="AJO55" s="114"/>
      <c r="AJP55" s="114"/>
      <c r="AJQ55" s="114"/>
      <c r="AJR55" s="114"/>
      <c r="AJS55" s="114"/>
      <c r="AJT55" s="114"/>
      <c r="AJU55" s="114"/>
      <c r="AJV55" s="114"/>
      <c r="AJW55" s="114"/>
      <c r="AJX55" s="114"/>
      <c r="AJY55" s="114"/>
      <c r="AJZ55" s="114"/>
      <c r="AKA55" s="114"/>
      <c r="AKB55" s="114"/>
      <c r="AKC55" s="114"/>
      <c r="AKD55" s="114"/>
      <c r="AKE55" s="114"/>
      <c r="AKF55" s="114"/>
      <c r="AKG55" s="114"/>
      <c r="AKH55" s="114"/>
      <c r="AKI55" s="114"/>
      <c r="AKJ55" s="114"/>
      <c r="AKK55" s="114"/>
      <c r="AKL55" s="114"/>
      <c r="AKM55" s="114"/>
      <c r="AKN55" s="114"/>
      <c r="AKO55" s="114"/>
      <c r="AKP55" s="114"/>
      <c r="AKQ55" s="114"/>
      <c r="AKR55" s="114"/>
      <c r="AKS55" s="114"/>
      <c r="AKT55" s="114"/>
      <c r="AKU55" s="114"/>
      <c r="AKV55" s="114"/>
      <c r="AKW55" s="114"/>
      <c r="AKX55" s="114"/>
      <c r="AKY55" s="114"/>
      <c r="AKZ55" s="114"/>
      <c r="ALA55" s="114"/>
      <c r="ALB55" s="114"/>
      <c r="ALC55" s="114"/>
      <c r="ALD55" s="114"/>
      <c r="ALE55" s="114"/>
      <c r="ALF55" s="114"/>
      <c r="ALG55" s="114"/>
      <c r="ALH55" s="114"/>
      <c r="ALI55" s="114"/>
      <c r="ALJ55" s="114"/>
      <c r="ALK55" s="114"/>
      <c r="ALL55" s="114"/>
      <c r="ALM55" s="114"/>
      <c r="ALN55" s="114"/>
      <c r="ALO55" s="114"/>
      <c r="ALP55" s="114"/>
      <c r="ALQ55" s="114"/>
      <c r="ALR55" s="114"/>
      <c r="ALS55" s="114"/>
      <c r="ALT55" s="114"/>
      <c r="ALU55" s="114"/>
      <c r="ALV55" s="114"/>
      <c r="ALW55" s="114"/>
      <c r="ALX55" s="114"/>
      <c r="ALY55" s="114"/>
      <c r="ALZ55" s="114"/>
      <c r="AMA55" s="114"/>
      <c r="AMB55" s="114"/>
      <c r="AMC55" s="114"/>
      <c r="AMD55" s="114"/>
      <c r="AME55" s="114"/>
      <c r="AMF55" s="114"/>
      <c r="AMG55" s="114"/>
      <c r="AMH55" s="114"/>
      <c r="AMI55" s="114"/>
      <c r="AMJ55" s="114"/>
      <c r="AMK55" s="114"/>
    </row>
    <row r="56" spans="1:1025" x14ac:dyDescent="0.3">
      <c r="A56" s="50"/>
      <c r="B56" s="50"/>
      <c r="C56" s="50"/>
      <c r="D56" s="50"/>
      <c r="E56" s="50"/>
      <c r="F56" s="50"/>
      <c r="G56" s="50"/>
      <c r="H56" s="50"/>
      <c r="I56" s="50"/>
      <c r="J56" s="106"/>
      <c r="K56" s="106"/>
      <c r="L56" s="106"/>
      <c r="M56" s="106"/>
      <c r="N56" s="106"/>
      <c r="O56" s="106"/>
      <c r="P56" s="106"/>
      <c r="Q56" s="106"/>
    </row>
    <row r="57" spans="1:1025" x14ac:dyDescent="0.3">
      <c r="A57" s="205" t="s">
        <v>255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</row>
    <row r="58" spans="1:1025" x14ac:dyDescent="0.3">
      <c r="A58" s="206" t="s">
        <v>42</v>
      </c>
      <c r="B58" s="206"/>
      <c r="C58" s="206"/>
      <c r="D58" s="206" t="s">
        <v>165</v>
      </c>
      <c r="E58" s="211" t="s">
        <v>18</v>
      </c>
      <c r="F58" s="211"/>
      <c r="G58" s="211"/>
      <c r="H58" s="206" t="s">
        <v>43</v>
      </c>
      <c r="I58" s="50"/>
      <c r="J58" s="212" t="s">
        <v>44</v>
      </c>
      <c r="K58" s="212"/>
      <c r="L58" s="212"/>
      <c r="M58" s="212"/>
      <c r="N58" s="106"/>
      <c r="O58" s="212" t="s">
        <v>45</v>
      </c>
      <c r="P58" s="212"/>
      <c r="Q58" s="212"/>
    </row>
    <row r="59" spans="1:1025" x14ac:dyDescent="0.3">
      <c r="A59" s="207"/>
      <c r="B59" s="208"/>
      <c r="C59" s="209"/>
      <c r="D59" s="210"/>
      <c r="E59" s="107" t="s">
        <v>22</v>
      </c>
      <c r="F59" s="107" t="s">
        <v>23</v>
      </c>
      <c r="G59" s="107" t="s">
        <v>24</v>
      </c>
      <c r="H59" s="210"/>
      <c r="I59" s="50"/>
      <c r="J59" s="108" t="s">
        <v>22</v>
      </c>
      <c r="K59" s="108" t="s">
        <v>23</v>
      </c>
      <c r="L59" s="108" t="s">
        <v>24</v>
      </c>
      <c r="M59" s="108" t="s">
        <v>46</v>
      </c>
      <c r="N59" s="106"/>
      <c r="O59" s="108" t="s">
        <v>22</v>
      </c>
      <c r="P59" s="108" t="s">
        <v>23</v>
      </c>
      <c r="Q59" s="108" t="s">
        <v>24</v>
      </c>
    </row>
    <row r="60" spans="1:1025" x14ac:dyDescent="0.3">
      <c r="A60" s="202" t="s">
        <v>1</v>
      </c>
      <c r="B60" s="202"/>
      <c r="C60" s="202"/>
      <c r="D60" s="109">
        <f>G60/12</f>
        <v>1.8916666666666666</v>
      </c>
      <c r="E60" s="112">
        <v>6.6</v>
      </c>
      <c r="F60" s="112">
        <v>2.6</v>
      </c>
      <c r="G60" s="112">
        <v>22.7</v>
      </c>
      <c r="H60" s="112">
        <v>150.5</v>
      </c>
      <c r="I60" s="32"/>
      <c r="J60" s="111">
        <v>6</v>
      </c>
      <c r="K60" s="111">
        <v>3</v>
      </c>
      <c r="L60" s="111">
        <v>8</v>
      </c>
      <c r="M60" s="111">
        <v>6</v>
      </c>
      <c r="N60" s="32"/>
      <c r="O60" s="97">
        <v>18</v>
      </c>
      <c r="P60" s="97">
        <v>16</v>
      </c>
      <c r="Q60" s="97">
        <v>60</v>
      </c>
    </row>
    <row r="61" spans="1:1025" x14ac:dyDescent="0.3">
      <c r="A61" s="202" t="s">
        <v>2</v>
      </c>
      <c r="B61" s="202"/>
      <c r="C61" s="202"/>
      <c r="D61" s="109">
        <f t="shared" ref="D61:D72" si="3">G61/12</f>
        <v>1.8916666666666666</v>
      </c>
      <c r="E61" s="112">
        <v>6.6</v>
      </c>
      <c r="F61" s="112">
        <v>2.6</v>
      </c>
      <c r="G61" s="112">
        <v>22.7</v>
      </c>
      <c r="H61" s="112">
        <v>150.5</v>
      </c>
      <c r="I61" s="32"/>
      <c r="J61" s="111">
        <v>6</v>
      </c>
      <c r="K61" s="111">
        <v>3</v>
      </c>
      <c r="L61" s="111">
        <v>8</v>
      </c>
      <c r="M61" s="111">
        <v>6</v>
      </c>
      <c r="N61" s="32"/>
      <c r="O61" s="97">
        <v>18</v>
      </c>
      <c r="P61" s="97">
        <v>16</v>
      </c>
      <c r="Q61" s="97">
        <v>60</v>
      </c>
    </row>
    <row r="62" spans="1:1025" x14ac:dyDescent="0.3">
      <c r="A62" s="202" t="s">
        <v>3</v>
      </c>
      <c r="B62" s="202"/>
      <c r="C62" s="202"/>
      <c r="D62" s="109">
        <f t="shared" si="3"/>
        <v>1.8916666666666666</v>
      </c>
      <c r="E62" s="112">
        <v>6.6</v>
      </c>
      <c r="F62" s="112">
        <v>2.6</v>
      </c>
      <c r="G62" s="112">
        <v>22.7</v>
      </c>
      <c r="H62" s="112">
        <v>150.5</v>
      </c>
      <c r="I62" s="32"/>
      <c r="J62" s="111">
        <v>6</v>
      </c>
      <c r="K62" s="111">
        <v>3</v>
      </c>
      <c r="L62" s="111">
        <v>8</v>
      </c>
      <c r="M62" s="111">
        <v>6</v>
      </c>
      <c r="N62" s="32"/>
      <c r="O62" s="97">
        <v>18</v>
      </c>
      <c r="P62" s="97">
        <v>16</v>
      </c>
      <c r="Q62" s="97">
        <v>60</v>
      </c>
    </row>
    <row r="63" spans="1:1025" x14ac:dyDescent="0.3">
      <c r="A63" s="202" t="s">
        <v>4</v>
      </c>
      <c r="B63" s="202"/>
      <c r="C63" s="202"/>
      <c r="D63" s="109">
        <f t="shared" si="3"/>
        <v>1.8916666666666666</v>
      </c>
      <c r="E63" s="112">
        <v>6.6</v>
      </c>
      <c r="F63" s="112">
        <v>2.6</v>
      </c>
      <c r="G63" s="112">
        <v>22.7</v>
      </c>
      <c r="H63" s="112">
        <v>150.5</v>
      </c>
      <c r="I63" s="32"/>
      <c r="J63" s="111">
        <v>6</v>
      </c>
      <c r="K63" s="111">
        <v>3</v>
      </c>
      <c r="L63" s="111">
        <v>8</v>
      </c>
      <c r="M63" s="111">
        <v>6</v>
      </c>
      <c r="N63" s="32"/>
      <c r="O63" s="97">
        <v>18</v>
      </c>
      <c r="P63" s="97">
        <v>16</v>
      </c>
      <c r="Q63" s="97">
        <v>60</v>
      </c>
    </row>
    <row r="64" spans="1:1025" x14ac:dyDescent="0.3">
      <c r="A64" s="202" t="s">
        <v>5</v>
      </c>
      <c r="B64" s="202"/>
      <c r="C64" s="202"/>
      <c r="D64" s="109">
        <f t="shared" si="3"/>
        <v>1.8916666666666666</v>
      </c>
      <c r="E64" s="112">
        <v>6.6</v>
      </c>
      <c r="F64" s="112">
        <v>2.6</v>
      </c>
      <c r="G64" s="112">
        <v>22.7</v>
      </c>
      <c r="H64" s="112">
        <v>150.5</v>
      </c>
      <c r="I64" s="32"/>
      <c r="J64" s="111">
        <v>6</v>
      </c>
      <c r="K64" s="111">
        <v>3</v>
      </c>
      <c r="L64" s="111">
        <v>8</v>
      </c>
      <c r="M64" s="111">
        <v>6</v>
      </c>
      <c r="N64" s="32"/>
      <c r="O64" s="97">
        <v>18</v>
      </c>
      <c r="P64" s="97">
        <v>16</v>
      </c>
      <c r="Q64" s="97">
        <v>60</v>
      </c>
    </row>
    <row r="65" spans="1:1025" x14ac:dyDescent="0.3">
      <c r="A65" s="202" t="s">
        <v>457</v>
      </c>
      <c r="B65" s="202"/>
      <c r="C65" s="202"/>
      <c r="D65" s="109">
        <f t="shared" si="3"/>
        <v>1.8916666666666666</v>
      </c>
      <c r="E65" s="112">
        <v>6.6</v>
      </c>
      <c r="F65" s="112">
        <v>2.6</v>
      </c>
      <c r="G65" s="112">
        <v>22.7</v>
      </c>
      <c r="H65" s="112">
        <v>150.5</v>
      </c>
      <c r="I65" s="32"/>
      <c r="J65" s="111">
        <v>6</v>
      </c>
      <c r="K65" s="111">
        <v>3</v>
      </c>
      <c r="L65" s="111">
        <v>8</v>
      </c>
      <c r="M65" s="111">
        <v>6</v>
      </c>
      <c r="N65" s="32"/>
      <c r="O65" s="97">
        <v>18</v>
      </c>
      <c r="P65" s="97">
        <v>16</v>
      </c>
      <c r="Q65" s="97">
        <v>60</v>
      </c>
    </row>
    <row r="66" spans="1:1025" x14ac:dyDescent="0.3">
      <c r="A66" s="202" t="s">
        <v>6</v>
      </c>
      <c r="B66" s="202"/>
      <c r="C66" s="202"/>
      <c r="D66" s="109">
        <f t="shared" si="3"/>
        <v>1.8916666666666666</v>
      </c>
      <c r="E66" s="112">
        <v>6.6</v>
      </c>
      <c r="F66" s="112">
        <v>2.6</v>
      </c>
      <c r="G66" s="112">
        <v>22.7</v>
      </c>
      <c r="H66" s="112">
        <v>150.5</v>
      </c>
      <c r="I66" s="32"/>
      <c r="J66" s="111">
        <v>6</v>
      </c>
      <c r="K66" s="111">
        <v>3</v>
      </c>
      <c r="L66" s="111">
        <v>8</v>
      </c>
      <c r="M66" s="111">
        <v>6</v>
      </c>
      <c r="N66" s="32"/>
      <c r="O66" s="97">
        <v>18</v>
      </c>
      <c r="P66" s="97">
        <v>16</v>
      </c>
      <c r="Q66" s="97">
        <v>60</v>
      </c>
    </row>
    <row r="67" spans="1:1025" x14ac:dyDescent="0.3">
      <c r="A67" s="202" t="s">
        <v>7</v>
      </c>
      <c r="B67" s="202"/>
      <c r="C67" s="202"/>
      <c r="D67" s="109">
        <f t="shared" si="3"/>
        <v>1.8916666666666666</v>
      </c>
      <c r="E67" s="112">
        <v>6.6</v>
      </c>
      <c r="F67" s="112">
        <v>2.6</v>
      </c>
      <c r="G67" s="112">
        <v>22.7</v>
      </c>
      <c r="H67" s="112">
        <v>150.5</v>
      </c>
      <c r="I67" s="32"/>
      <c r="J67" s="111">
        <v>6</v>
      </c>
      <c r="K67" s="111">
        <v>3</v>
      </c>
      <c r="L67" s="111">
        <v>8</v>
      </c>
      <c r="M67" s="111">
        <v>6</v>
      </c>
      <c r="N67" s="32"/>
      <c r="O67" s="97">
        <v>18</v>
      </c>
      <c r="P67" s="97">
        <v>16</v>
      </c>
      <c r="Q67" s="97">
        <v>60</v>
      </c>
    </row>
    <row r="68" spans="1:1025" x14ac:dyDescent="0.3">
      <c r="A68" s="202" t="s">
        <v>8</v>
      </c>
      <c r="B68" s="202"/>
      <c r="C68" s="202"/>
      <c r="D68" s="109">
        <f t="shared" si="3"/>
        <v>1.8916666666666666</v>
      </c>
      <c r="E68" s="112">
        <v>6.6</v>
      </c>
      <c r="F68" s="112">
        <v>2.6</v>
      </c>
      <c r="G68" s="112">
        <v>22.7</v>
      </c>
      <c r="H68" s="112">
        <v>150.5</v>
      </c>
      <c r="I68" s="32"/>
      <c r="J68" s="111">
        <v>6</v>
      </c>
      <c r="K68" s="111">
        <v>3</v>
      </c>
      <c r="L68" s="111">
        <v>8</v>
      </c>
      <c r="M68" s="111">
        <v>6</v>
      </c>
      <c r="N68" s="32"/>
      <c r="O68" s="97">
        <v>18</v>
      </c>
      <c r="P68" s="97">
        <v>16</v>
      </c>
      <c r="Q68" s="97">
        <v>60</v>
      </c>
    </row>
    <row r="69" spans="1:1025" x14ac:dyDescent="0.3">
      <c r="A69" s="202" t="s">
        <v>9</v>
      </c>
      <c r="B69" s="202"/>
      <c r="C69" s="202"/>
      <c r="D69" s="109">
        <f t="shared" si="3"/>
        <v>1.8916666666666666</v>
      </c>
      <c r="E69" s="112">
        <v>6.6</v>
      </c>
      <c r="F69" s="112">
        <v>2.6</v>
      </c>
      <c r="G69" s="112">
        <v>22.7</v>
      </c>
      <c r="H69" s="112">
        <v>150.5</v>
      </c>
      <c r="I69" s="32"/>
      <c r="J69" s="111">
        <v>6</v>
      </c>
      <c r="K69" s="111">
        <v>3</v>
      </c>
      <c r="L69" s="111">
        <v>8</v>
      </c>
      <c r="M69" s="111">
        <v>6</v>
      </c>
      <c r="N69" s="32"/>
      <c r="O69" s="97">
        <v>18</v>
      </c>
      <c r="P69" s="97">
        <v>16</v>
      </c>
      <c r="Q69" s="97">
        <v>60</v>
      </c>
    </row>
    <row r="70" spans="1:1025" x14ac:dyDescent="0.3">
      <c r="A70" s="202" t="s">
        <v>10</v>
      </c>
      <c r="B70" s="202"/>
      <c r="C70" s="202"/>
      <c r="D70" s="109">
        <f t="shared" si="3"/>
        <v>1.8916666666666666</v>
      </c>
      <c r="E70" s="112">
        <v>6.6</v>
      </c>
      <c r="F70" s="112">
        <v>2.6</v>
      </c>
      <c r="G70" s="112">
        <v>22.7</v>
      </c>
      <c r="H70" s="112">
        <v>150.5</v>
      </c>
      <c r="I70" s="32"/>
      <c r="J70" s="111">
        <v>6</v>
      </c>
      <c r="K70" s="111">
        <v>3</v>
      </c>
      <c r="L70" s="111">
        <v>8</v>
      </c>
      <c r="M70" s="111">
        <v>6</v>
      </c>
      <c r="N70" s="32"/>
      <c r="O70" s="97">
        <v>18</v>
      </c>
      <c r="P70" s="97">
        <v>16</v>
      </c>
      <c r="Q70" s="97">
        <v>60</v>
      </c>
    </row>
    <row r="71" spans="1:1025" x14ac:dyDescent="0.3">
      <c r="A71" s="202" t="s">
        <v>458</v>
      </c>
      <c r="B71" s="202"/>
      <c r="C71" s="202"/>
      <c r="D71" s="109">
        <f t="shared" si="3"/>
        <v>1.8916666666666666</v>
      </c>
      <c r="E71" s="112">
        <v>6.6</v>
      </c>
      <c r="F71" s="112">
        <v>2.6</v>
      </c>
      <c r="G71" s="112">
        <v>22.7</v>
      </c>
      <c r="H71" s="112">
        <v>150.5</v>
      </c>
      <c r="I71" s="32"/>
      <c r="J71" s="111">
        <v>6</v>
      </c>
      <c r="K71" s="111">
        <v>3</v>
      </c>
      <c r="L71" s="111">
        <v>8</v>
      </c>
      <c r="M71" s="111">
        <v>6</v>
      </c>
      <c r="N71" s="32"/>
      <c r="O71" s="97">
        <v>18</v>
      </c>
      <c r="P71" s="97">
        <v>16</v>
      </c>
      <c r="Q71" s="97">
        <v>60</v>
      </c>
    </row>
    <row r="72" spans="1:1025" x14ac:dyDescent="0.3">
      <c r="A72" s="202" t="s">
        <v>47</v>
      </c>
      <c r="B72" s="202"/>
      <c r="C72" s="202"/>
      <c r="D72" s="109">
        <f t="shared" si="3"/>
        <v>1.8916666666666666</v>
      </c>
      <c r="E72" s="112">
        <v>6.6</v>
      </c>
      <c r="F72" s="112">
        <v>2.6</v>
      </c>
      <c r="G72" s="112">
        <v>22.7</v>
      </c>
      <c r="H72" s="112">
        <v>150.5</v>
      </c>
      <c r="I72" s="32"/>
      <c r="J72" s="111">
        <v>6</v>
      </c>
      <c r="K72" s="111">
        <v>3</v>
      </c>
      <c r="L72" s="111">
        <v>8</v>
      </c>
      <c r="M72" s="111">
        <v>6</v>
      </c>
      <c r="N72" s="32"/>
      <c r="O72" s="97">
        <v>18</v>
      </c>
      <c r="P72" s="97">
        <v>16</v>
      </c>
      <c r="Q72" s="97">
        <v>60</v>
      </c>
    </row>
    <row r="74" spans="1:1025" x14ac:dyDescent="0.3">
      <c r="A74" s="205" t="s">
        <v>231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</row>
    <row r="75" spans="1:1025" x14ac:dyDescent="0.3">
      <c r="A75" s="206" t="s">
        <v>42</v>
      </c>
      <c r="B75" s="206"/>
      <c r="C75" s="206"/>
      <c r="D75" s="206" t="s">
        <v>165</v>
      </c>
      <c r="E75" s="211" t="s">
        <v>18</v>
      </c>
      <c r="F75" s="211"/>
      <c r="G75" s="211"/>
      <c r="H75" s="206" t="s">
        <v>43</v>
      </c>
      <c r="I75" s="50"/>
      <c r="J75" s="212" t="s">
        <v>44</v>
      </c>
      <c r="K75" s="212"/>
      <c r="L75" s="212"/>
      <c r="M75" s="212"/>
      <c r="N75" s="106"/>
      <c r="O75" s="212" t="s">
        <v>45</v>
      </c>
      <c r="P75" s="212"/>
      <c r="Q75" s="212"/>
      <c r="AMD75" s="50"/>
      <c r="AME75" s="50"/>
      <c r="AMF75" s="50"/>
      <c r="AMG75" s="50"/>
      <c r="AMH75" s="50"/>
      <c r="AMI75" s="50"/>
      <c r="AMJ75" s="50"/>
      <c r="AMK75" s="50"/>
    </row>
    <row r="76" spans="1:1025" x14ac:dyDescent="0.3">
      <c r="A76" s="207"/>
      <c r="B76" s="208"/>
      <c r="C76" s="209"/>
      <c r="D76" s="210"/>
      <c r="E76" s="107" t="s">
        <v>22</v>
      </c>
      <c r="F76" s="107" t="s">
        <v>23</v>
      </c>
      <c r="G76" s="107" t="s">
        <v>24</v>
      </c>
      <c r="H76" s="210"/>
      <c r="I76" s="50"/>
      <c r="J76" s="108" t="s">
        <v>22</v>
      </c>
      <c r="K76" s="108" t="s">
        <v>23</v>
      </c>
      <c r="L76" s="108" t="s">
        <v>24</v>
      </c>
      <c r="M76" s="108" t="s">
        <v>46</v>
      </c>
      <c r="N76" s="106"/>
      <c r="O76" s="108" t="s">
        <v>22</v>
      </c>
      <c r="P76" s="108" t="s">
        <v>23</v>
      </c>
      <c r="Q76" s="108" t="s">
        <v>24</v>
      </c>
      <c r="AMD76" s="50"/>
      <c r="AME76" s="50"/>
      <c r="AMF76" s="50"/>
      <c r="AMG76" s="50"/>
      <c r="AMH76" s="50"/>
      <c r="AMI76" s="50"/>
      <c r="AMJ76" s="50"/>
      <c r="AMK76" s="50"/>
    </row>
    <row r="77" spans="1:1025" x14ac:dyDescent="0.3">
      <c r="A77" s="202" t="s">
        <v>1</v>
      </c>
      <c r="B77" s="202"/>
      <c r="C77" s="202"/>
      <c r="D77" s="109">
        <f>G77/12</f>
        <v>7.9891666666666659</v>
      </c>
      <c r="E77" s="116">
        <f t="shared" ref="E77:H88" si="4">E9+E26</f>
        <v>27.74</v>
      </c>
      <c r="F77" s="116">
        <f t="shared" si="4"/>
        <v>23.150000000000002</v>
      </c>
      <c r="G77" s="116">
        <f t="shared" si="4"/>
        <v>95.86999999999999</v>
      </c>
      <c r="H77" s="116">
        <f t="shared" si="4"/>
        <v>710.44999999999993</v>
      </c>
      <c r="I77" s="50"/>
      <c r="J77" s="108">
        <f>E77/$E$4</f>
        <v>0.23116666666666666</v>
      </c>
      <c r="K77" s="108">
        <f>F77/$F$4</f>
        <v>0.28937500000000005</v>
      </c>
      <c r="L77" s="108">
        <f>G77/$G$4</f>
        <v>0.31956666666666661</v>
      </c>
      <c r="M77" s="108">
        <f>H77/$H$4</f>
        <v>0.29602083333333329</v>
      </c>
      <c r="N77" s="106"/>
      <c r="O77" s="108">
        <f>E77*4.1/H77</f>
        <v>0.16008726863255682</v>
      </c>
      <c r="P77" s="108">
        <f>F77*9.17/H77</f>
        <v>0.29880427897811251</v>
      </c>
      <c r="Q77" s="108">
        <f>G77*4.03/H77</f>
        <v>0.54381884720951512</v>
      </c>
      <c r="AMD77" s="50"/>
      <c r="AME77" s="50"/>
      <c r="AMF77" s="50"/>
      <c r="AMG77" s="50"/>
      <c r="AMH77" s="50"/>
      <c r="AMI77" s="50"/>
      <c r="AMJ77" s="50"/>
      <c r="AMK77" s="50"/>
    </row>
    <row r="78" spans="1:1025" x14ac:dyDescent="0.3">
      <c r="A78" s="202" t="s">
        <v>2</v>
      </c>
      <c r="B78" s="202"/>
      <c r="C78" s="202"/>
      <c r="D78" s="109">
        <f t="shared" ref="D78:D89" si="5">G78/12</f>
        <v>7.6774999999999993</v>
      </c>
      <c r="E78" s="116">
        <f t="shared" si="4"/>
        <v>30.509999999999998</v>
      </c>
      <c r="F78" s="116">
        <f t="shared" si="4"/>
        <v>22.6</v>
      </c>
      <c r="G78" s="116">
        <f t="shared" si="4"/>
        <v>92.13</v>
      </c>
      <c r="H78" s="116">
        <f t="shared" si="4"/>
        <v>699.52</v>
      </c>
      <c r="I78" s="50"/>
      <c r="J78" s="108">
        <f t="shared" ref="J78:J89" si="6">E78/$E$4</f>
        <v>0.25424999999999998</v>
      </c>
      <c r="K78" s="108">
        <f t="shared" ref="K78:K89" si="7">F78/$F$4</f>
        <v>0.28250000000000003</v>
      </c>
      <c r="L78" s="108">
        <f t="shared" ref="L78:L89" si="8">G78/$G$4</f>
        <v>0.30709999999999998</v>
      </c>
      <c r="M78" s="108">
        <f t="shared" ref="M78:M89" si="9">H78/$H$4</f>
        <v>0.29146666666666665</v>
      </c>
      <c r="N78" s="106"/>
      <c r="O78" s="108">
        <f t="shared" ref="O78:O89" si="10">E78*4.1/H78</f>
        <v>0.1788240507776761</v>
      </c>
      <c r="P78" s="108">
        <f t="shared" ref="P78:P89" si="11">F78*9.17/H78</f>
        <v>0.29626315187557184</v>
      </c>
      <c r="Q78" s="108">
        <f t="shared" ref="Q78:Q89" si="12">G78*4.03/H78</f>
        <v>0.53076952767612084</v>
      </c>
      <c r="AMD78" s="50"/>
      <c r="AME78" s="50"/>
      <c r="AMF78" s="50"/>
      <c r="AMG78" s="50"/>
      <c r="AMH78" s="50"/>
      <c r="AMI78" s="50"/>
      <c r="AMJ78" s="50"/>
      <c r="AMK78" s="50"/>
    </row>
    <row r="79" spans="1:1025" x14ac:dyDescent="0.3">
      <c r="A79" s="202" t="s">
        <v>3</v>
      </c>
      <c r="B79" s="202"/>
      <c r="C79" s="202"/>
      <c r="D79" s="109">
        <f t="shared" si="5"/>
        <v>8.5350000000000001</v>
      </c>
      <c r="E79" s="116">
        <f t="shared" si="4"/>
        <v>36.18</v>
      </c>
      <c r="F79" s="116">
        <f t="shared" si="4"/>
        <v>23.64</v>
      </c>
      <c r="G79" s="116">
        <f t="shared" si="4"/>
        <v>102.42</v>
      </c>
      <c r="H79" s="116">
        <f t="shared" si="4"/>
        <v>772.82999999999993</v>
      </c>
      <c r="I79" s="50"/>
      <c r="J79" s="108">
        <f t="shared" si="6"/>
        <v>0.30149999999999999</v>
      </c>
      <c r="K79" s="108">
        <f t="shared" si="7"/>
        <v>0.29549999999999998</v>
      </c>
      <c r="L79" s="108">
        <f t="shared" si="8"/>
        <v>0.34139999999999998</v>
      </c>
      <c r="M79" s="108">
        <f t="shared" si="9"/>
        <v>0.32201249999999998</v>
      </c>
      <c r="N79" s="106"/>
      <c r="O79" s="108">
        <f t="shared" si="10"/>
        <v>0.19194130662629558</v>
      </c>
      <c r="P79" s="108">
        <f t="shared" si="11"/>
        <v>0.2804999805908156</v>
      </c>
      <c r="Q79" s="108">
        <f t="shared" si="12"/>
        <v>0.53407942238267159</v>
      </c>
      <c r="AMD79" s="50"/>
      <c r="AME79" s="50"/>
      <c r="AMF79" s="50"/>
      <c r="AMG79" s="50"/>
      <c r="AMH79" s="50"/>
      <c r="AMI79" s="50"/>
      <c r="AMJ79" s="50"/>
      <c r="AMK79" s="50"/>
    </row>
    <row r="80" spans="1:1025" x14ac:dyDescent="0.3">
      <c r="A80" s="202" t="s">
        <v>4</v>
      </c>
      <c r="B80" s="202"/>
      <c r="C80" s="202"/>
      <c r="D80" s="109">
        <f t="shared" si="5"/>
        <v>8.3433333333333319</v>
      </c>
      <c r="E80" s="116">
        <f t="shared" si="4"/>
        <v>37.93</v>
      </c>
      <c r="F80" s="116">
        <f t="shared" si="4"/>
        <v>24.720000000000002</v>
      </c>
      <c r="G80" s="116">
        <f t="shared" si="4"/>
        <v>100.11999999999999</v>
      </c>
      <c r="H80" s="116">
        <f t="shared" si="4"/>
        <v>793.68</v>
      </c>
      <c r="I80" s="50"/>
      <c r="J80" s="108">
        <f t="shared" si="6"/>
        <v>0.31608333333333333</v>
      </c>
      <c r="K80" s="108">
        <f t="shared" si="7"/>
        <v>0.30900000000000005</v>
      </c>
      <c r="L80" s="108">
        <f t="shared" si="8"/>
        <v>0.33373333333333333</v>
      </c>
      <c r="M80" s="108">
        <f t="shared" si="9"/>
        <v>0.33069999999999999</v>
      </c>
      <c r="N80" s="106"/>
      <c r="O80" s="108">
        <f t="shared" si="10"/>
        <v>0.19593916943856465</v>
      </c>
      <c r="P80" s="108">
        <f t="shared" si="11"/>
        <v>0.28560931357726044</v>
      </c>
      <c r="Q80" s="108">
        <f t="shared" si="12"/>
        <v>0.50837062796089105</v>
      </c>
      <c r="AMD80" s="50"/>
      <c r="AME80" s="50"/>
      <c r="AMF80" s="50"/>
      <c r="AMG80" s="50"/>
      <c r="AMH80" s="50"/>
      <c r="AMI80" s="50"/>
      <c r="AMJ80" s="50"/>
      <c r="AMK80" s="50"/>
    </row>
    <row r="81" spans="1:1025" x14ac:dyDescent="0.3">
      <c r="A81" s="202" t="s">
        <v>5</v>
      </c>
      <c r="B81" s="202"/>
      <c r="C81" s="202"/>
      <c r="D81" s="109">
        <f t="shared" si="5"/>
        <v>7.9891666666666659</v>
      </c>
      <c r="E81" s="116">
        <f t="shared" si="4"/>
        <v>27.74</v>
      </c>
      <c r="F81" s="116">
        <f t="shared" si="4"/>
        <v>23.150000000000002</v>
      </c>
      <c r="G81" s="116">
        <f t="shared" si="4"/>
        <v>95.86999999999999</v>
      </c>
      <c r="H81" s="116">
        <f t="shared" si="4"/>
        <v>710.44999999999993</v>
      </c>
      <c r="I81" s="50"/>
      <c r="J81" s="108">
        <f t="shared" si="6"/>
        <v>0.23116666666666666</v>
      </c>
      <c r="K81" s="108">
        <f t="shared" si="7"/>
        <v>0.28937500000000005</v>
      </c>
      <c r="L81" s="108">
        <f t="shared" si="8"/>
        <v>0.31956666666666661</v>
      </c>
      <c r="M81" s="108">
        <f t="shared" si="9"/>
        <v>0.29602083333333329</v>
      </c>
      <c r="N81" s="106"/>
      <c r="O81" s="108">
        <f t="shared" si="10"/>
        <v>0.16008726863255682</v>
      </c>
      <c r="P81" s="108">
        <f t="shared" si="11"/>
        <v>0.29880427897811251</v>
      </c>
      <c r="Q81" s="108">
        <f t="shared" si="12"/>
        <v>0.54381884720951512</v>
      </c>
      <c r="AMD81" s="50"/>
      <c r="AME81" s="50"/>
      <c r="AMF81" s="50"/>
      <c r="AMG81" s="50"/>
      <c r="AMH81" s="50"/>
      <c r="AMI81" s="50"/>
      <c r="AMJ81" s="50"/>
      <c r="AMK81" s="50"/>
    </row>
    <row r="82" spans="1:1025" x14ac:dyDescent="0.3">
      <c r="A82" s="202" t="s">
        <v>457</v>
      </c>
      <c r="B82" s="202"/>
      <c r="C82" s="202"/>
      <c r="D82" s="109">
        <f t="shared" si="5"/>
        <v>7.5816666666666661</v>
      </c>
      <c r="E82" s="116">
        <f t="shared" si="4"/>
        <v>34.42</v>
      </c>
      <c r="F82" s="116">
        <f t="shared" si="4"/>
        <v>23.11</v>
      </c>
      <c r="G82" s="116">
        <f t="shared" si="4"/>
        <v>90.97999999999999</v>
      </c>
      <c r="H82" s="116">
        <f t="shared" si="4"/>
        <v>716.70999999999992</v>
      </c>
      <c r="I82" s="50"/>
      <c r="J82" s="108">
        <f t="shared" si="6"/>
        <v>0.28683333333333333</v>
      </c>
      <c r="K82" s="108">
        <f t="shared" si="7"/>
        <v>0.28887499999999999</v>
      </c>
      <c r="L82" s="108">
        <f t="shared" si="8"/>
        <v>0.30326666666666663</v>
      </c>
      <c r="M82" s="108">
        <f t="shared" si="9"/>
        <v>0.29862916666666661</v>
      </c>
      <c r="N82" s="106"/>
      <c r="O82" s="108">
        <f t="shared" si="10"/>
        <v>0.19690251287131477</v>
      </c>
      <c r="P82" s="108">
        <f t="shared" si="11"/>
        <v>0.29568263314311233</v>
      </c>
      <c r="Q82" s="108">
        <f t="shared" si="12"/>
        <v>0.51157288163971482</v>
      </c>
      <c r="AMD82" s="50"/>
      <c r="AME82" s="50"/>
      <c r="AMF82" s="50"/>
      <c r="AMG82" s="50"/>
      <c r="AMH82" s="50"/>
      <c r="AMI82" s="50"/>
      <c r="AMJ82" s="50"/>
      <c r="AMK82" s="50"/>
    </row>
    <row r="83" spans="1:1025" x14ac:dyDescent="0.3">
      <c r="A83" s="202" t="s">
        <v>6</v>
      </c>
      <c r="B83" s="202"/>
      <c r="C83" s="202"/>
      <c r="D83" s="109">
        <f t="shared" si="5"/>
        <v>7.7299999999999995</v>
      </c>
      <c r="E83" s="116">
        <f t="shared" si="4"/>
        <v>28.57</v>
      </c>
      <c r="F83" s="116">
        <f t="shared" si="4"/>
        <v>23.560000000000002</v>
      </c>
      <c r="G83" s="116">
        <f t="shared" si="4"/>
        <v>92.759999999999991</v>
      </c>
      <c r="H83" s="116">
        <f t="shared" si="4"/>
        <v>707.02</v>
      </c>
      <c r="I83" s="50"/>
      <c r="J83" s="108">
        <f t="shared" si="6"/>
        <v>0.23808333333333334</v>
      </c>
      <c r="K83" s="108">
        <f t="shared" si="7"/>
        <v>0.29450000000000004</v>
      </c>
      <c r="L83" s="108">
        <f t="shared" si="8"/>
        <v>0.30919999999999997</v>
      </c>
      <c r="M83" s="108">
        <f t="shared" si="9"/>
        <v>0.29459166666666664</v>
      </c>
      <c r="N83" s="106"/>
      <c r="O83" s="108">
        <f t="shared" si="10"/>
        <v>0.16567706712681393</v>
      </c>
      <c r="P83" s="108">
        <f t="shared" si="11"/>
        <v>0.30557155384571871</v>
      </c>
      <c r="Q83" s="108">
        <f t="shared" si="12"/>
        <v>0.52873016322027666</v>
      </c>
      <c r="AMD83" s="50"/>
      <c r="AME83" s="50"/>
      <c r="AMF83" s="50"/>
      <c r="AMG83" s="50"/>
      <c r="AMH83" s="50"/>
      <c r="AMI83" s="50"/>
      <c r="AMJ83" s="50"/>
      <c r="AMK83" s="50"/>
    </row>
    <row r="84" spans="1:1025" x14ac:dyDescent="0.3">
      <c r="A84" s="202" t="s">
        <v>7</v>
      </c>
      <c r="B84" s="202"/>
      <c r="C84" s="202"/>
      <c r="D84" s="109">
        <f t="shared" si="5"/>
        <v>8.5883333333333329</v>
      </c>
      <c r="E84" s="116">
        <f t="shared" si="4"/>
        <v>32.410000000000004</v>
      </c>
      <c r="F84" s="116">
        <f t="shared" si="4"/>
        <v>23.91</v>
      </c>
      <c r="G84" s="116">
        <f t="shared" si="4"/>
        <v>103.06</v>
      </c>
      <c r="H84" s="116">
        <f t="shared" si="4"/>
        <v>763.88</v>
      </c>
      <c r="I84" s="50"/>
      <c r="J84" s="108">
        <f t="shared" si="6"/>
        <v>0.27008333333333334</v>
      </c>
      <c r="K84" s="108">
        <f t="shared" si="7"/>
        <v>0.298875</v>
      </c>
      <c r="L84" s="108">
        <f t="shared" si="8"/>
        <v>0.34353333333333336</v>
      </c>
      <c r="M84" s="108">
        <f t="shared" si="9"/>
        <v>0.31828333333333331</v>
      </c>
      <c r="N84" s="106"/>
      <c r="O84" s="108">
        <f t="shared" si="10"/>
        <v>0.17395533329842383</v>
      </c>
      <c r="P84" s="108">
        <f t="shared" si="11"/>
        <v>0.28702767450384875</v>
      </c>
      <c r="Q84" s="108">
        <f t="shared" si="12"/>
        <v>0.543713410483322</v>
      </c>
      <c r="AMD84" s="50"/>
      <c r="AME84" s="50"/>
      <c r="AMF84" s="50"/>
      <c r="AMG84" s="50"/>
      <c r="AMH84" s="50"/>
      <c r="AMI84" s="50"/>
      <c r="AMJ84" s="50"/>
      <c r="AMK84" s="50"/>
    </row>
    <row r="85" spans="1:1025" x14ac:dyDescent="0.3">
      <c r="A85" s="202" t="s">
        <v>8</v>
      </c>
      <c r="B85" s="202"/>
      <c r="C85" s="202"/>
      <c r="D85" s="109">
        <f t="shared" si="5"/>
        <v>8.1374999999999993</v>
      </c>
      <c r="E85" s="116">
        <f t="shared" si="4"/>
        <v>35.46</v>
      </c>
      <c r="F85" s="116">
        <f t="shared" si="4"/>
        <v>24.36</v>
      </c>
      <c r="G85" s="116">
        <f t="shared" si="4"/>
        <v>97.649999999999991</v>
      </c>
      <c r="H85" s="116">
        <f t="shared" si="4"/>
        <v>771.72</v>
      </c>
      <c r="I85" s="50"/>
      <c r="J85" s="108">
        <f t="shared" si="6"/>
        <v>0.29549999999999998</v>
      </c>
      <c r="K85" s="108">
        <f t="shared" si="7"/>
        <v>0.30449999999999999</v>
      </c>
      <c r="L85" s="108">
        <f t="shared" si="8"/>
        <v>0.32549999999999996</v>
      </c>
      <c r="M85" s="108">
        <f t="shared" si="9"/>
        <v>0.32155</v>
      </c>
      <c r="N85" s="106"/>
      <c r="O85" s="108">
        <f t="shared" si="10"/>
        <v>0.1883921629606593</v>
      </c>
      <c r="P85" s="108">
        <f t="shared" si="11"/>
        <v>0.28945887109314261</v>
      </c>
      <c r="Q85" s="108">
        <f t="shared" si="12"/>
        <v>0.50993819001710461</v>
      </c>
      <c r="AMD85" s="50"/>
      <c r="AME85" s="50"/>
      <c r="AMF85" s="50"/>
      <c r="AMG85" s="50"/>
      <c r="AMH85" s="50"/>
      <c r="AMI85" s="50"/>
      <c r="AMJ85" s="50"/>
      <c r="AMK85" s="50"/>
    </row>
    <row r="86" spans="1:1025" x14ac:dyDescent="0.3">
      <c r="A86" s="202" t="s">
        <v>9</v>
      </c>
      <c r="B86" s="202"/>
      <c r="C86" s="202"/>
      <c r="D86" s="109">
        <f t="shared" si="5"/>
        <v>8.4908333333333328</v>
      </c>
      <c r="E86" s="116">
        <f t="shared" si="4"/>
        <v>31.11</v>
      </c>
      <c r="F86" s="116">
        <f t="shared" si="4"/>
        <v>25.05</v>
      </c>
      <c r="G86" s="116">
        <f t="shared" si="4"/>
        <v>101.89</v>
      </c>
      <c r="H86" s="116">
        <f t="shared" si="4"/>
        <v>765.61</v>
      </c>
      <c r="I86" s="50"/>
      <c r="J86" s="108">
        <f t="shared" si="6"/>
        <v>0.25924999999999998</v>
      </c>
      <c r="K86" s="108">
        <f t="shared" si="7"/>
        <v>0.31312499999999999</v>
      </c>
      <c r="L86" s="108">
        <f t="shared" si="8"/>
        <v>0.33963333333333334</v>
      </c>
      <c r="M86" s="108">
        <f t="shared" si="9"/>
        <v>0.3190041666666667</v>
      </c>
      <c r="N86" s="106"/>
      <c r="O86" s="108">
        <f t="shared" si="10"/>
        <v>0.16660048849936651</v>
      </c>
      <c r="P86" s="108">
        <f t="shared" si="11"/>
        <v>0.30003330677498991</v>
      </c>
      <c r="Q86" s="108">
        <f t="shared" si="12"/>
        <v>0.53632619741121468</v>
      </c>
      <c r="AMD86" s="50"/>
      <c r="AME86" s="50"/>
      <c r="AMF86" s="50"/>
      <c r="AMG86" s="50"/>
      <c r="AMH86" s="50"/>
      <c r="AMI86" s="50"/>
      <c r="AMJ86" s="50"/>
      <c r="AMK86" s="50"/>
    </row>
    <row r="87" spans="1:1025" x14ac:dyDescent="0.3">
      <c r="A87" s="202" t="s">
        <v>10</v>
      </c>
      <c r="B87" s="202"/>
      <c r="C87" s="202"/>
      <c r="D87" s="109">
        <f t="shared" si="5"/>
        <v>8.3758333333333326</v>
      </c>
      <c r="E87" s="116">
        <f t="shared" si="4"/>
        <v>34.619999999999997</v>
      </c>
      <c r="F87" s="116">
        <f t="shared" si="4"/>
        <v>22.66</v>
      </c>
      <c r="G87" s="116">
        <f t="shared" si="4"/>
        <v>100.50999999999999</v>
      </c>
      <c r="H87" s="116">
        <f t="shared" si="4"/>
        <v>751.57999999999993</v>
      </c>
      <c r="I87" s="50"/>
      <c r="J87" s="108">
        <f t="shared" si="6"/>
        <v>0.28849999999999998</v>
      </c>
      <c r="K87" s="108">
        <f t="shared" si="7"/>
        <v>0.28325</v>
      </c>
      <c r="L87" s="108">
        <f t="shared" si="8"/>
        <v>0.33503333333333329</v>
      </c>
      <c r="M87" s="108">
        <f t="shared" si="9"/>
        <v>0.31315833333333332</v>
      </c>
      <c r="N87" s="106"/>
      <c r="O87" s="108">
        <f t="shared" si="10"/>
        <v>0.18885813885414726</v>
      </c>
      <c r="P87" s="108">
        <f t="shared" si="11"/>
        <v>0.27647382846802737</v>
      </c>
      <c r="Q87" s="108">
        <f t="shared" si="12"/>
        <v>0.53893836983421595</v>
      </c>
      <c r="AMD87" s="50"/>
      <c r="AME87" s="50"/>
      <c r="AMF87" s="50"/>
      <c r="AMG87" s="50"/>
      <c r="AMH87" s="50"/>
      <c r="AMI87" s="50"/>
      <c r="AMJ87" s="50"/>
      <c r="AMK87" s="50"/>
    </row>
    <row r="88" spans="1:1025" x14ac:dyDescent="0.3">
      <c r="A88" s="202" t="s">
        <v>458</v>
      </c>
      <c r="B88" s="202"/>
      <c r="C88" s="202"/>
      <c r="D88" s="109">
        <f t="shared" si="5"/>
        <v>8.5250000000000004</v>
      </c>
      <c r="E88" s="116">
        <f t="shared" si="4"/>
        <v>39.089999999999996</v>
      </c>
      <c r="F88" s="116">
        <f t="shared" si="4"/>
        <v>25.400000000000002</v>
      </c>
      <c r="G88" s="116">
        <f t="shared" si="4"/>
        <v>102.3</v>
      </c>
      <c r="H88" s="116">
        <f t="shared" si="4"/>
        <v>813.11</v>
      </c>
      <c r="I88" s="50"/>
      <c r="J88" s="108">
        <f t="shared" si="6"/>
        <v>0.32574999999999998</v>
      </c>
      <c r="K88" s="108">
        <f t="shared" si="7"/>
        <v>0.3175</v>
      </c>
      <c r="L88" s="108">
        <f t="shared" si="8"/>
        <v>0.34099999999999997</v>
      </c>
      <c r="M88" s="108">
        <f t="shared" si="9"/>
        <v>0.33879583333333335</v>
      </c>
      <c r="N88" s="106"/>
      <c r="O88" s="108">
        <f t="shared" si="10"/>
        <v>0.19710617259657362</v>
      </c>
      <c r="P88" s="108">
        <f t="shared" si="11"/>
        <v>0.28645324740809974</v>
      </c>
      <c r="Q88" s="108">
        <f t="shared" si="12"/>
        <v>0.50702733947436385</v>
      </c>
      <c r="AMD88" s="50"/>
      <c r="AME88" s="50"/>
      <c r="AMF88" s="50"/>
      <c r="AMG88" s="50"/>
      <c r="AMH88" s="50"/>
      <c r="AMI88" s="50"/>
      <c r="AMJ88" s="50"/>
      <c r="AMK88" s="50"/>
    </row>
    <row r="89" spans="1:1025" x14ac:dyDescent="0.3">
      <c r="A89" s="202" t="s">
        <v>47</v>
      </c>
      <c r="B89" s="202"/>
      <c r="C89" s="202"/>
      <c r="D89" s="109">
        <f t="shared" si="5"/>
        <v>8.1633333333333322</v>
      </c>
      <c r="E89" s="116">
        <f>E21+E38</f>
        <v>32.980000000000004</v>
      </c>
      <c r="F89" s="116">
        <f>F21+F38</f>
        <v>23.78</v>
      </c>
      <c r="G89" s="116">
        <f>G21+G38</f>
        <v>97.96</v>
      </c>
      <c r="H89" s="116">
        <f>H21+H38</f>
        <v>748.05</v>
      </c>
      <c r="I89" s="50"/>
      <c r="J89" s="108">
        <f t="shared" si="6"/>
        <v>0.27483333333333337</v>
      </c>
      <c r="K89" s="108">
        <f t="shared" si="7"/>
        <v>0.29725000000000001</v>
      </c>
      <c r="L89" s="108">
        <f t="shared" si="8"/>
        <v>0.32653333333333329</v>
      </c>
      <c r="M89" s="108">
        <f t="shared" si="9"/>
        <v>0.31168750000000001</v>
      </c>
      <c r="N89" s="106"/>
      <c r="O89" s="108">
        <f t="shared" si="10"/>
        <v>0.1807606443419558</v>
      </c>
      <c r="P89" s="108">
        <f t="shared" si="11"/>
        <v>0.29150805427444693</v>
      </c>
      <c r="Q89" s="108">
        <f t="shared" si="12"/>
        <v>0.52774386738854362</v>
      </c>
      <c r="AMD89" s="50"/>
      <c r="AME89" s="50"/>
      <c r="AMF89" s="50"/>
      <c r="AMG89" s="50"/>
      <c r="AMH89" s="50"/>
      <c r="AMI89" s="50"/>
      <c r="AMJ89" s="50"/>
      <c r="AMK89" s="50"/>
    </row>
    <row r="91" spans="1:1025" x14ac:dyDescent="0.3">
      <c r="A91" s="205" t="s">
        <v>232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</row>
    <row r="92" spans="1:1025" x14ac:dyDescent="0.3">
      <c r="A92" s="206" t="s">
        <v>42</v>
      </c>
      <c r="B92" s="206"/>
      <c r="C92" s="206"/>
      <c r="D92" s="206" t="s">
        <v>165</v>
      </c>
      <c r="E92" s="211" t="s">
        <v>18</v>
      </c>
      <c r="F92" s="211"/>
      <c r="G92" s="211"/>
      <c r="H92" s="206" t="s">
        <v>43</v>
      </c>
      <c r="I92" s="50"/>
      <c r="J92" s="212" t="s">
        <v>44</v>
      </c>
      <c r="K92" s="212"/>
      <c r="L92" s="212"/>
      <c r="M92" s="212"/>
      <c r="N92" s="106"/>
      <c r="O92" s="212" t="s">
        <v>45</v>
      </c>
      <c r="P92" s="212"/>
      <c r="Q92" s="212"/>
      <c r="AMD92" s="50"/>
      <c r="AME92" s="50"/>
      <c r="AMF92" s="50"/>
      <c r="AMG92" s="50"/>
      <c r="AMH92" s="50"/>
      <c r="AMI92" s="50"/>
      <c r="AMJ92" s="50"/>
      <c r="AMK92" s="50"/>
    </row>
    <row r="93" spans="1:1025" x14ac:dyDescent="0.3">
      <c r="A93" s="207"/>
      <c r="B93" s="208"/>
      <c r="C93" s="209"/>
      <c r="D93" s="210"/>
      <c r="E93" s="107" t="s">
        <v>22</v>
      </c>
      <c r="F93" s="107" t="s">
        <v>23</v>
      </c>
      <c r="G93" s="107" t="s">
        <v>24</v>
      </c>
      <c r="H93" s="210"/>
      <c r="I93" s="50"/>
      <c r="J93" s="108" t="s">
        <v>22</v>
      </c>
      <c r="K93" s="108" t="s">
        <v>23</v>
      </c>
      <c r="L93" s="108" t="s">
        <v>24</v>
      </c>
      <c r="M93" s="108" t="s">
        <v>46</v>
      </c>
      <c r="N93" s="106"/>
      <c r="O93" s="108" t="s">
        <v>22</v>
      </c>
      <c r="P93" s="108" t="s">
        <v>23</v>
      </c>
      <c r="Q93" s="108" t="s">
        <v>24</v>
      </c>
      <c r="AMD93" s="50"/>
      <c r="AME93" s="50"/>
      <c r="AMF93" s="50"/>
      <c r="AMG93" s="50"/>
      <c r="AMH93" s="50"/>
      <c r="AMI93" s="50"/>
      <c r="AMJ93" s="50"/>
      <c r="AMK93" s="50"/>
    </row>
    <row r="94" spans="1:1025" x14ac:dyDescent="0.3">
      <c r="A94" s="202" t="s">
        <v>1</v>
      </c>
      <c r="B94" s="202"/>
      <c r="C94" s="202"/>
      <c r="D94" s="109">
        <f>G94/12</f>
        <v>10.065</v>
      </c>
      <c r="E94" s="107">
        <f t="shared" ref="E94:H106" si="13">E43+E60</f>
        <v>42.190000000000005</v>
      </c>
      <c r="F94" s="107">
        <f t="shared" si="13"/>
        <v>26.290000000000003</v>
      </c>
      <c r="G94" s="107">
        <f t="shared" si="13"/>
        <v>120.78</v>
      </c>
      <c r="H94" s="107">
        <f t="shared" si="13"/>
        <v>902.91</v>
      </c>
      <c r="I94" s="50"/>
      <c r="J94" s="108">
        <f>E94/$E$4</f>
        <v>0.35158333333333336</v>
      </c>
      <c r="K94" s="108">
        <f>F94/$F$4</f>
        <v>0.32862500000000006</v>
      </c>
      <c r="L94" s="108">
        <f>G94/$G$4</f>
        <v>0.40260000000000001</v>
      </c>
      <c r="M94" s="108">
        <f>H94/$H$4</f>
        <v>0.37621250000000001</v>
      </c>
      <c r="N94" s="106"/>
      <c r="O94" s="108">
        <f>E94*4.1/H94</f>
        <v>0.19157944867151766</v>
      </c>
      <c r="P94" s="108">
        <f>F94*9.17/H94</f>
        <v>0.26700258054512632</v>
      </c>
      <c r="Q94" s="108">
        <f>G94*4.03/H94</f>
        <v>0.53908296507957609</v>
      </c>
      <c r="AMD94" s="50"/>
      <c r="AME94" s="50"/>
      <c r="AMF94" s="50"/>
      <c r="AMG94" s="50"/>
      <c r="AMH94" s="50"/>
      <c r="AMI94" s="50"/>
      <c r="AMJ94" s="50"/>
      <c r="AMK94" s="50"/>
    </row>
    <row r="95" spans="1:1025" x14ac:dyDescent="0.3">
      <c r="A95" s="202" t="s">
        <v>2</v>
      </c>
      <c r="B95" s="202"/>
      <c r="C95" s="202"/>
      <c r="D95" s="109">
        <f t="shared" ref="D95:D106" si="14">G95/12</f>
        <v>9.7758333333333329</v>
      </c>
      <c r="E95" s="107">
        <f t="shared" si="13"/>
        <v>47.02</v>
      </c>
      <c r="F95" s="107">
        <f t="shared" si="13"/>
        <v>30.740000000000002</v>
      </c>
      <c r="G95" s="107">
        <f t="shared" si="13"/>
        <v>117.31</v>
      </c>
      <c r="H95" s="107">
        <f t="shared" si="13"/>
        <v>949.11</v>
      </c>
      <c r="I95" s="50"/>
      <c r="J95" s="108">
        <f t="shared" ref="J95:J106" si="15">E95/$E$4</f>
        <v>0.39183333333333337</v>
      </c>
      <c r="K95" s="108">
        <f t="shared" ref="K95:K106" si="16">F95/$F$4</f>
        <v>0.38425000000000004</v>
      </c>
      <c r="L95" s="108">
        <f t="shared" ref="L95:L106" si="17">G95/$G$4</f>
        <v>0.39103333333333334</v>
      </c>
      <c r="M95" s="108">
        <f t="shared" ref="M95:M106" si="18">H95/$H$4</f>
        <v>0.39546249999999999</v>
      </c>
      <c r="N95" s="106"/>
      <c r="O95" s="108">
        <f t="shared" ref="O95:O106" si="19">E95*4.1/H95</f>
        <v>0.20311871121366332</v>
      </c>
      <c r="P95" s="108">
        <f t="shared" ref="P95:P106" si="20">F95*9.17/H95</f>
        <v>0.29700013697042493</v>
      </c>
      <c r="Q95" s="108">
        <f t="shared" ref="Q95:Q106" si="21">G95*4.03/H95</f>
        <v>0.49810801698433271</v>
      </c>
      <c r="AMD95" s="50"/>
      <c r="AME95" s="50"/>
      <c r="AMF95" s="50"/>
      <c r="AMG95" s="50"/>
      <c r="AMH95" s="50"/>
      <c r="AMI95" s="50"/>
      <c r="AMJ95" s="50"/>
      <c r="AMK95" s="50"/>
    </row>
    <row r="96" spans="1:1025" x14ac:dyDescent="0.3">
      <c r="A96" s="202" t="s">
        <v>3</v>
      </c>
      <c r="B96" s="202"/>
      <c r="C96" s="202"/>
      <c r="D96" s="109">
        <f t="shared" si="14"/>
        <v>10.043333333333333</v>
      </c>
      <c r="E96" s="107">
        <f t="shared" si="13"/>
        <v>50.800000000000004</v>
      </c>
      <c r="F96" s="107">
        <f t="shared" si="13"/>
        <v>28.55</v>
      </c>
      <c r="G96" s="107">
        <f t="shared" si="13"/>
        <v>120.52</v>
      </c>
      <c r="H96" s="107">
        <f t="shared" si="13"/>
        <v>950.32</v>
      </c>
      <c r="I96" s="50"/>
      <c r="J96" s="108">
        <f t="shared" si="15"/>
        <v>0.42333333333333339</v>
      </c>
      <c r="K96" s="108">
        <f t="shared" si="16"/>
        <v>0.356875</v>
      </c>
      <c r="L96" s="108">
        <f t="shared" si="17"/>
        <v>0.40173333333333333</v>
      </c>
      <c r="M96" s="108">
        <f t="shared" si="18"/>
        <v>0.39596666666666669</v>
      </c>
      <c r="N96" s="106"/>
      <c r="O96" s="108">
        <f t="shared" si="19"/>
        <v>0.21916828015826248</v>
      </c>
      <c r="P96" s="108">
        <f t="shared" si="20"/>
        <v>0.27548983500294633</v>
      </c>
      <c r="Q96" s="108">
        <f t="shared" si="21"/>
        <v>0.511086370906642</v>
      </c>
      <c r="AMD96" s="50"/>
      <c r="AME96" s="50"/>
      <c r="AMF96" s="50"/>
      <c r="AMG96" s="50"/>
      <c r="AMH96" s="50"/>
      <c r="AMI96" s="50"/>
      <c r="AMJ96" s="50"/>
      <c r="AMK96" s="50"/>
    </row>
    <row r="97" spans="1:1025" x14ac:dyDescent="0.3">
      <c r="A97" s="202" t="s">
        <v>4</v>
      </c>
      <c r="B97" s="202"/>
      <c r="C97" s="202"/>
      <c r="D97" s="109">
        <f t="shared" si="14"/>
        <v>10.0875</v>
      </c>
      <c r="E97" s="107">
        <f t="shared" si="13"/>
        <v>45.39</v>
      </c>
      <c r="F97" s="107">
        <f t="shared" si="13"/>
        <v>28.580000000000002</v>
      </c>
      <c r="G97" s="107">
        <f t="shared" si="13"/>
        <v>121.05</v>
      </c>
      <c r="H97" s="107">
        <f t="shared" si="13"/>
        <v>936.11</v>
      </c>
      <c r="I97" s="50"/>
      <c r="J97" s="108">
        <f t="shared" si="15"/>
        <v>0.37825000000000003</v>
      </c>
      <c r="K97" s="108">
        <f t="shared" si="16"/>
        <v>0.35725000000000001</v>
      </c>
      <c r="L97" s="108">
        <f t="shared" si="17"/>
        <v>0.40349999999999997</v>
      </c>
      <c r="M97" s="108">
        <f t="shared" si="18"/>
        <v>0.39004583333333331</v>
      </c>
      <c r="N97" s="106"/>
      <c r="O97" s="108">
        <f t="shared" si="19"/>
        <v>0.19880035465917464</v>
      </c>
      <c r="P97" s="108">
        <f t="shared" si="20"/>
        <v>0.27996560233305912</v>
      </c>
      <c r="Q97" s="108">
        <f t="shared" si="21"/>
        <v>0.52112625652968136</v>
      </c>
      <c r="AMD97" s="50"/>
      <c r="AME97" s="50"/>
      <c r="AMF97" s="50"/>
      <c r="AMG97" s="50"/>
      <c r="AMH97" s="50"/>
      <c r="AMI97" s="50"/>
      <c r="AMJ97" s="50"/>
      <c r="AMK97" s="50"/>
    </row>
    <row r="98" spans="1:1025" x14ac:dyDescent="0.3">
      <c r="A98" s="202" t="s">
        <v>5</v>
      </c>
      <c r="B98" s="202"/>
      <c r="C98" s="202"/>
      <c r="D98" s="109">
        <f t="shared" si="14"/>
        <v>10.1275</v>
      </c>
      <c r="E98" s="107">
        <f t="shared" si="13"/>
        <v>45.93</v>
      </c>
      <c r="F98" s="107">
        <f t="shared" si="13"/>
        <v>29.3</v>
      </c>
      <c r="G98" s="107">
        <f t="shared" si="13"/>
        <v>121.53</v>
      </c>
      <c r="H98" s="107">
        <f t="shared" si="13"/>
        <v>949.28</v>
      </c>
      <c r="I98" s="50"/>
      <c r="J98" s="108">
        <f t="shared" si="15"/>
        <v>0.38274999999999998</v>
      </c>
      <c r="K98" s="108">
        <f t="shared" si="16"/>
        <v>0.36625000000000002</v>
      </c>
      <c r="L98" s="108">
        <f t="shared" si="17"/>
        <v>0.40510000000000002</v>
      </c>
      <c r="M98" s="108">
        <f t="shared" si="18"/>
        <v>0.39553333333333335</v>
      </c>
      <c r="N98" s="106"/>
      <c r="O98" s="108">
        <f t="shared" si="19"/>
        <v>0.19837455755941344</v>
      </c>
      <c r="P98" s="108">
        <f t="shared" si="20"/>
        <v>0.28303661722568685</v>
      </c>
      <c r="Q98" s="108">
        <f t="shared" si="21"/>
        <v>0.51593407635260413</v>
      </c>
      <c r="AMD98" s="50"/>
      <c r="AME98" s="50"/>
      <c r="AMF98" s="50"/>
      <c r="AMG98" s="50"/>
      <c r="AMH98" s="50"/>
      <c r="AMI98" s="50"/>
      <c r="AMJ98" s="50"/>
      <c r="AMK98" s="50"/>
    </row>
    <row r="99" spans="1:1025" x14ac:dyDescent="0.3">
      <c r="A99" s="202" t="s">
        <v>457</v>
      </c>
      <c r="B99" s="202"/>
      <c r="C99" s="202"/>
      <c r="D99" s="109">
        <f t="shared" si="14"/>
        <v>10.3825</v>
      </c>
      <c r="E99" s="107">
        <f t="shared" si="13"/>
        <v>48.57</v>
      </c>
      <c r="F99" s="107">
        <f t="shared" si="13"/>
        <v>28.26</v>
      </c>
      <c r="G99" s="107">
        <f t="shared" si="13"/>
        <v>124.59</v>
      </c>
      <c r="H99" s="107">
        <f t="shared" si="13"/>
        <v>958.76</v>
      </c>
      <c r="I99" s="50"/>
      <c r="J99" s="108">
        <f t="shared" si="15"/>
        <v>0.40475</v>
      </c>
      <c r="K99" s="108">
        <f t="shared" si="16"/>
        <v>0.35325000000000001</v>
      </c>
      <c r="L99" s="108">
        <f t="shared" si="17"/>
        <v>0.4153</v>
      </c>
      <c r="M99" s="108">
        <f t="shared" si="18"/>
        <v>0.39948333333333336</v>
      </c>
      <c r="N99" s="106"/>
      <c r="O99" s="108">
        <f t="shared" si="19"/>
        <v>0.20770265759939921</v>
      </c>
      <c r="P99" s="108">
        <f t="shared" si="20"/>
        <v>0.27029100087613167</v>
      </c>
      <c r="Q99" s="108">
        <f t="shared" si="21"/>
        <v>0.52369487671575787</v>
      </c>
      <c r="AMD99" s="50"/>
      <c r="AME99" s="50"/>
      <c r="AMF99" s="50"/>
      <c r="AMG99" s="50"/>
      <c r="AMH99" s="50"/>
      <c r="AMI99" s="50"/>
      <c r="AMJ99" s="50"/>
      <c r="AMK99" s="50"/>
    </row>
    <row r="100" spans="1:1025" x14ac:dyDescent="0.3">
      <c r="A100" s="202" t="s">
        <v>6</v>
      </c>
      <c r="B100" s="202"/>
      <c r="C100" s="202"/>
      <c r="D100" s="109">
        <f t="shared" si="14"/>
        <v>10.395833333333334</v>
      </c>
      <c r="E100" s="107">
        <f t="shared" si="13"/>
        <v>44.02</v>
      </c>
      <c r="F100" s="107">
        <f t="shared" si="13"/>
        <v>29.310000000000002</v>
      </c>
      <c r="G100" s="107">
        <f t="shared" si="13"/>
        <v>124.75</v>
      </c>
      <c r="H100" s="107">
        <f t="shared" si="13"/>
        <v>949.86</v>
      </c>
      <c r="I100" s="50"/>
      <c r="J100" s="108">
        <f t="shared" si="15"/>
        <v>0.36683333333333334</v>
      </c>
      <c r="K100" s="108">
        <f t="shared" si="16"/>
        <v>0.36637500000000001</v>
      </c>
      <c r="L100" s="108">
        <f t="shared" si="17"/>
        <v>0.41583333333333333</v>
      </c>
      <c r="M100" s="108">
        <f t="shared" si="18"/>
        <v>0.39577499999999999</v>
      </c>
      <c r="N100" s="106"/>
      <c r="O100" s="108">
        <f t="shared" si="19"/>
        <v>0.19000905396584761</v>
      </c>
      <c r="P100" s="108">
        <f t="shared" si="20"/>
        <v>0.28296033099614687</v>
      </c>
      <c r="Q100" s="108">
        <f t="shared" si="21"/>
        <v>0.52928063082980648</v>
      </c>
      <c r="AMD100" s="50"/>
      <c r="AME100" s="50"/>
      <c r="AMF100" s="50"/>
      <c r="AMG100" s="50"/>
      <c r="AMH100" s="50"/>
      <c r="AMI100" s="50"/>
      <c r="AMJ100" s="50"/>
      <c r="AMK100" s="50"/>
    </row>
    <row r="101" spans="1:1025" x14ac:dyDescent="0.3">
      <c r="A101" s="202" t="s">
        <v>7</v>
      </c>
      <c r="B101" s="202"/>
      <c r="C101" s="202"/>
      <c r="D101" s="109">
        <f t="shared" si="14"/>
        <v>9.7983333333333338</v>
      </c>
      <c r="E101" s="107">
        <f t="shared" si="13"/>
        <v>42.79</v>
      </c>
      <c r="F101" s="107">
        <f t="shared" si="13"/>
        <v>27.18</v>
      </c>
      <c r="G101" s="107">
        <f t="shared" si="13"/>
        <v>117.58</v>
      </c>
      <c r="H101" s="107">
        <f t="shared" si="13"/>
        <v>901.93</v>
      </c>
      <c r="I101" s="50"/>
      <c r="J101" s="108">
        <f t="shared" si="15"/>
        <v>0.35658333333333331</v>
      </c>
      <c r="K101" s="108">
        <f t="shared" si="16"/>
        <v>0.33975</v>
      </c>
      <c r="L101" s="108">
        <f t="shared" si="17"/>
        <v>0.3919333333333333</v>
      </c>
      <c r="M101" s="108">
        <f t="shared" si="18"/>
        <v>0.37580416666666666</v>
      </c>
      <c r="N101" s="106"/>
      <c r="O101" s="108">
        <f t="shared" si="19"/>
        <v>0.19451509540651715</v>
      </c>
      <c r="P101" s="108">
        <f t="shared" si="20"/>
        <v>0.27634140121738937</v>
      </c>
      <c r="Q101" s="108">
        <f t="shared" si="21"/>
        <v>0.52537048329693004</v>
      </c>
      <c r="AMD101" s="50"/>
      <c r="AME101" s="50"/>
      <c r="AMF101" s="50"/>
      <c r="AMG101" s="50"/>
      <c r="AMH101" s="50"/>
      <c r="AMI101" s="50"/>
      <c r="AMJ101" s="50"/>
      <c r="AMK101" s="50"/>
    </row>
    <row r="102" spans="1:1025" x14ac:dyDescent="0.3">
      <c r="A102" s="202" t="s">
        <v>8</v>
      </c>
      <c r="B102" s="202"/>
      <c r="C102" s="202"/>
      <c r="D102" s="109">
        <f t="shared" si="14"/>
        <v>10.459999999999999</v>
      </c>
      <c r="E102" s="107">
        <f t="shared" si="13"/>
        <v>48.440000000000005</v>
      </c>
      <c r="F102" s="107">
        <f t="shared" si="13"/>
        <v>26.470000000000002</v>
      </c>
      <c r="G102" s="107">
        <f t="shared" si="13"/>
        <v>125.52</v>
      </c>
      <c r="H102" s="107">
        <f t="shared" si="13"/>
        <v>946.45</v>
      </c>
      <c r="I102" s="50"/>
      <c r="J102" s="108">
        <f t="shared" si="15"/>
        <v>0.40366666666666673</v>
      </c>
      <c r="K102" s="108">
        <f t="shared" si="16"/>
        <v>0.33087500000000003</v>
      </c>
      <c r="L102" s="108">
        <f t="shared" si="17"/>
        <v>0.41839999999999999</v>
      </c>
      <c r="M102" s="108">
        <f t="shared" si="18"/>
        <v>0.39435416666666667</v>
      </c>
      <c r="N102" s="106"/>
      <c r="O102" s="108">
        <f t="shared" si="19"/>
        <v>0.20984098473242116</v>
      </c>
      <c r="P102" s="108">
        <f t="shared" si="20"/>
        <v>0.25646352158064345</v>
      </c>
      <c r="Q102" s="108">
        <f t="shared" si="21"/>
        <v>0.53446626868825609</v>
      </c>
      <c r="AMD102" s="50"/>
      <c r="AME102" s="50"/>
      <c r="AMF102" s="50"/>
      <c r="AMG102" s="50"/>
      <c r="AMH102" s="50"/>
      <c r="AMI102" s="50"/>
      <c r="AMJ102" s="50"/>
      <c r="AMK102" s="50"/>
    </row>
    <row r="103" spans="1:1025" x14ac:dyDescent="0.3">
      <c r="A103" s="202" t="s">
        <v>9</v>
      </c>
      <c r="B103" s="202"/>
      <c r="C103" s="202"/>
      <c r="D103" s="109">
        <f t="shared" si="14"/>
        <v>9.74</v>
      </c>
      <c r="E103" s="107">
        <f t="shared" si="13"/>
        <v>44.99</v>
      </c>
      <c r="F103" s="107">
        <f t="shared" si="13"/>
        <v>30.32</v>
      </c>
      <c r="G103" s="107">
        <f t="shared" si="13"/>
        <v>116.88000000000001</v>
      </c>
      <c r="H103" s="107">
        <f t="shared" si="13"/>
        <v>938.13</v>
      </c>
      <c r="I103" s="50"/>
      <c r="J103" s="108">
        <f t="shared" si="15"/>
        <v>0.37491666666666668</v>
      </c>
      <c r="K103" s="108">
        <f t="shared" si="16"/>
        <v>0.379</v>
      </c>
      <c r="L103" s="108">
        <f t="shared" si="17"/>
        <v>0.38960000000000006</v>
      </c>
      <c r="M103" s="108">
        <f t="shared" si="18"/>
        <v>0.3908875</v>
      </c>
      <c r="N103" s="106"/>
      <c r="O103" s="108">
        <f t="shared" si="19"/>
        <v>0.19662413524778016</v>
      </c>
      <c r="P103" s="108">
        <f t="shared" si="20"/>
        <v>0.29637086544508756</v>
      </c>
      <c r="Q103" s="108">
        <f t="shared" si="21"/>
        <v>0.50209075501263156</v>
      </c>
      <c r="AMD103" s="50"/>
      <c r="AME103" s="50"/>
      <c r="AMF103" s="50"/>
      <c r="AMG103" s="50"/>
      <c r="AMH103" s="50"/>
      <c r="AMI103" s="50"/>
      <c r="AMJ103" s="50"/>
      <c r="AMK103" s="50"/>
    </row>
    <row r="104" spans="1:1025" x14ac:dyDescent="0.3">
      <c r="A104" s="202" t="s">
        <v>10</v>
      </c>
      <c r="B104" s="202"/>
      <c r="C104" s="202"/>
      <c r="D104" s="109">
        <f t="shared" si="14"/>
        <v>9.7200000000000006</v>
      </c>
      <c r="E104" s="107">
        <f t="shared" si="13"/>
        <v>51.31</v>
      </c>
      <c r="F104" s="107">
        <f t="shared" si="13"/>
        <v>26.25</v>
      </c>
      <c r="G104" s="107">
        <f t="shared" si="13"/>
        <v>116.64</v>
      </c>
      <c r="H104" s="107">
        <f t="shared" si="13"/>
        <v>921.8</v>
      </c>
      <c r="I104" s="50"/>
      <c r="J104" s="108">
        <f t="shared" si="15"/>
        <v>0.42758333333333337</v>
      </c>
      <c r="K104" s="108">
        <f t="shared" si="16"/>
        <v>0.328125</v>
      </c>
      <c r="L104" s="108">
        <f t="shared" si="17"/>
        <v>0.38879999999999998</v>
      </c>
      <c r="M104" s="108">
        <f t="shared" si="18"/>
        <v>0.38408333333333333</v>
      </c>
      <c r="N104" s="106"/>
      <c r="O104" s="108">
        <f t="shared" si="19"/>
        <v>0.2282176177044912</v>
      </c>
      <c r="P104" s="108">
        <f t="shared" si="20"/>
        <v>0.26113310913430249</v>
      </c>
      <c r="Q104" s="108">
        <f t="shared" si="21"/>
        <v>0.5099362117596008</v>
      </c>
      <c r="AMD104" s="50"/>
      <c r="AME104" s="50"/>
      <c r="AMF104" s="50"/>
      <c r="AMG104" s="50"/>
      <c r="AMH104" s="50"/>
      <c r="AMI104" s="50"/>
      <c r="AMJ104" s="50"/>
      <c r="AMK104" s="50"/>
    </row>
    <row r="105" spans="1:1025" x14ac:dyDescent="0.3">
      <c r="A105" s="202" t="s">
        <v>458</v>
      </c>
      <c r="B105" s="202"/>
      <c r="C105" s="202"/>
      <c r="D105" s="109">
        <f t="shared" si="14"/>
        <v>10.35</v>
      </c>
      <c r="E105" s="107">
        <f t="shared" si="13"/>
        <v>42.99</v>
      </c>
      <c r="F105" s="107">
        <f t="shared" si="13"/>
        <v>27.080000000000002</v>
      </c>
      <c r="G105" s="107">
        <f t="shared" si="13"/>
        <v>124.2</v>
      </c>
      <c r="H105" s="107">
        <f t="shared" si="13"/>
        <v>924.4</v>
      </c>
      <c r="I105" s="50"/>
      <c r="J105" s="108">
        <f t="shared" si="15"/>
        <v>0.35825000000000001</v>
      </c>
      <c r="K105" s="108">
        <f t="shared" si="16"/>
        <v>0.33850000000000002</v>
      </c>
      <c r="L105" s="108">
        <f t="shared" si="17"/>
        <v>0.41400000000000003</v>
      </c>
      <c r="M105" s="108">
        <f t="shared" si="18"/>
        <v>0.38516666666666666</v>
      </c>
      <c r="N105" s="106"/>
      <c r="O105" s="108">
        <f t="shared" si="19"/>
        <v>0.19067395067070531</v>
      </c>
      <c r="P105" s="108">
        <f t="shared" si="20"/>
        <v>0.26863219385547388</v>
      </c>
      <c r="Q105" s="108">
        <f t="shared" si="21"/>
        <v>0.54146040675032459</v>
      </c>
      <c r="AMD105" s="50"/>
      <c r="AME105" s="50"/>
      <c r="AMF105" s="50"/>
      <c r="AMG105" s="50"/>
      <c r="AMH105" s="50"/>
      <c r="AMI105" s="50"/>
      <c r="AMJ105" s="50"/>
      <c r="AMK105" s="50"/>
    </row>
    <row r="106" spans="1:1025" x14ac:dyDescent="0.3">
      <c r="A106" s="202" t="s">
        <v>47</v>
      </c>
      <c r="B106" s="202"/>
      <c r="C106" s="202"/>
      <c r="D106" s="109">
        <f t="shared" si="14"/>
        <v>10.079166666666667</v>
      </c>
      <c r="E106" s="107">
        <f t="shared" si="13"/>
        <v>46.2</v>
      </c>
      <c r="F106" s="107">
        <f t="shared" si="13"/>
        <v>28.19</v>
      </c>
      <c r="G106" s="107">
        <f t="shared" si="13"/>
        <v>120.95</v>
      </c>
      <c r="H106" s="107">
        <f t="shared" si="13"/>
        <v>935.76</v>
      </c>
      <c r="I106" s="50"/>
      <c r="J106" s="108">
        <f t="shared" si="15"/>
        <v>0.38500000000000001</v>
      </c>
      <c r="K106" s="108">
        <f t="shared" si="16"/>
        <v>0.35237499999999999</v>
      </c>
      <c r="L106" s="108">
        <f t="shared" si="17"/>
        <v>0.40316666666666667</v>
      </c>
      <c r="M106" s="108">
        <f t="shared" si="18"/>
        <v>0.38989999999999997</v>
      </c>
      <c r="N106" s="106"/>
      <c r="O106" s="108">
        <f t="shared" si="19"/>
        <v>0.20242369838420107</v>
      </c>
      <c r="P106" s="108">
        <f t="shared" si="20"/>
        <v>0.27624850388988631</v>
      </c>
      <c r="Q106" s="108">
        <f t="shared" si="21"/>
        <v>0.52089050611267851</v>
      </c>
      <c r="AMD106" s="50"/>
      <c r="AME106" s="50"/>
      <c r="AMF106" s="50"/>
      <c r="AMG106" s="50"/>
      <c r="AMH106" s="50"/>
      <c r="AMI106" s="50"/>
      <c r="AMJ106" s="50"/>
      <c r="AMK106" s="50"/>
    </row>
    <row r="108" spans="1:1025" x14ac:dyDescent="0.3">
      <c r="A108" s="205" t="s">
        <v>233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</row>
    <row r="109" spans="1:1025" x14ac:dyDescent="0.3">
      <c r="A109" s="206" t="s">
        <v>42</v>
      </c>
      <c r="B109" s="206"/>
      <c r="C109" s="206"/>
      <c r="D109" s="206" t="s">
        <v>165</v>
      </c>
      <c r="E109" s="211" t="s">
        <v>18</v>
      </c>
      <c r="F109" s="211"/>
      <c r="G109" s="211"/>
      <c r="H109" s="206" t="s">
        <v>43</v>
      </c>
      <c r="I109" s="50"/>
      <c r="J109" s="212" t="s">
        <v>44</v>
      </c>
      <c r="K109" s="212"/>
      <c r="L109" s="212"/>
      <c r="M109" s="212"/>
      <c r="N109" s="106"/>
      <c r="O109" s="212" t="s">
        <v>45</v>
      </c>
      <c r="P109" s="212"/>
      <c r="Q109" s="212"/>
    </row>
    <row r="110" spans="1:1025" x14ac:dyDescent="0.3">
      <c r="A110" s="207"/>
      <c r="B110" s="208"/>
      <c r="C110" s="209"/>
      <c r="D110" s="210"/>
      <c r="E110" s="107" t="s">
        <v>22</v>
      </c>
      <c r="F110" s="107" t="s">
        <v>23</v>
      </c>
      <c r="G110" s="107" t="s">
        <v>24</v>
      </c>
      <c r="H110" s="210"/>
      <c r="I110" s="50"/>
      <c r="J110" s="108" t="s">
        <v>22</v>
      </c>
      <c r="K110" s="108" t="s">
        <v>23</v>
      </c>
      <c r="L110" s="108" t="s">
        <v>24</v>
      </c>
      <c r="M110" s="108" t="s">
        <v>46</v>
      </c>
      <c r="N110" s="106"/>
      <c r="O110" s="108" t="s">
        <v>22</v>
      </c>
      <c r="P110" s="108" t="s">
        <v>23</v>
      </c>
      <c r="Q110" s="108" t="s">
        <v>24</v>
      </c>
    </row>
    <row r="111" spans="1:1025" x14ac:dyDescent="0.3">
      <c r="A111" s="202" t="s">
        <v>1</v>
      </c>
      <c r="B111" s="202"/>
      <c r="C111" s="202"/>
      <c r="D111" s="109">
        <f>G111/12</f>
        <v>18.054166666666664</v>
      </c>
      <c r="E111" s="116">
        <f t="shared" ref="E111:H123" si="22">E77+E94</f>
        <v>69.930000000000007</v>
      </c>
      <c r="F111" s="116">
        <f t="shared" si="22"/>
        <v>49.440000000000005</v>
      </c>
      <c r="G111" s="116">
        <f t="shared" si="22"/>
        <v>216.64999999999998</v>
      </c>
      <c r="H111" s="116">
        <f t="shared" si="22"/>
        <v>1613.36</v>
      </c>
      <c r="I111" s="50"/>
      <c r="J111" s="108">
        <f>E111/$E$4</f>
        <v>0.5827500000000001</v>
      </c>
      <c r="K111" s="108">
        <f>F111/$F$4</f>
        <v>0.6180000000000001</v>
      </c>
      <c r="L111" s="108">
        <f>G111/$G$4</f>
        <v>0.72216666666666662</v>
      </c>
      <c r="M111" s="108">
        <f>H111/$H$4</f>
        <v>0.67223333333333324</v>
      </c>
      <c r="N111" s="106"/>
      <c r="O111" s="108">
        <f>E111*4.1/H111</f>
        <v>0.177711732037487</v>
      </c>
      <c r="P111" s="108">
        <f>F111*9.17/H111</f>
        <v>0.28100659493231522</v>
      </c>
      <c r="Q111" s="108">
        <f>G111*4.03/H111</f>
        <v>0.54116843110031243</v>
      </c>
    </row>
    <row r="112" spans="1:1025" x14ac:dyDescent="0.3">
      <c r="A112" s="202" t="s">
        <v>2</v>
      </c>
      <c r="B112" s="202"/>
      <c r="C112" s="202"/>
      <c r="D112" s="109">
        <f t="shared" ref="D112:D123" si="23">G112/12</f>
        <v>17.453333333333333</v>
      </c>
      <c r="E112" s="116">
        <f t="shared" si="22"/>
        <v>77.53</v>
      </c>
      <c r="F112" s="116">
        <f t="shared" si="22"/>
        <v>53.34</v>
      </c>
      <c r="G112" s="116">
        <f t="shared" si="22"/>
        <v>209.44</v>
      </c>
      <c r="H112" s="116">
        <f t="shared" si="22"/>
        <v>1648.63</v>
      </c>
      <c r="I112" s="50"/>
      <c r="J112" s="108">
        <f t="shared" ref="J112:J123" si="24">E112/$E$4</f>
        <v>0.64608333333333334</v>
      </c>
      <c r="K112" s="108">
        <f t="shared" ref="K112:K123" si="25">F112/$F$4</f>
        <v>0.66675000000000006</v>
      </c>
      <c r="L112" s="108">
        <f t="shared" ref="L112:L123" si="26">G112/$G$4</f>
        <v>0.69813333333333327</v>
      </c>
      <c r="M112" s="108">
        <f t="shared" ref="M112:M123" si="27">H112/$H$4</f>
        <v>0.6869291666666667</v>
      </c>
      <c r="N112" s="106"/>
      <c r="O112" s="108">
        <f t="shared" ref="O112:O123" si="28">E112*4.1/H112</f>
        <v>0.19281039408478554</v>
      </c>
      <c r="P112" s="108">
        <f t="shared" ref="P112:P123" si="29">F112*9.17/H112</f>
        <v>0.29668743138242054</v>
      </c>
      <c r="Q112" s="108">
        <f t="shared" ref="Q112:Q123" si="30">G112*4.03/H112</f>
        <v>0.51196642060377406</v>
      </c>
    </row>
    <row r="113" spans="1:17" x14ac:dyDescent="0.3">
      <c r="A113" s="202" t="s">
        <v>3</v>
      </c>
      <c r="B113" s="202"/>
      <c r="C113" s="202"/>
      <c r="D113" s="109">
        <f t="shared" si="23"/>
        <v>18.578333333333333</v>
      </c>
      <c r="E113" s="116">
        <f t="shared" si="22"/>
        <v>86.98</v>
      </c>
      <c r="F113" s="116">
        <f t="shared" si="22"/>
        <v>52.19</v>
      </c>
      <c r="G113" s="116">
        <f t="shared" si="22"/>
        <v>222.94</v>
      </c>
      <c r="H113" s="116">
        <f t="shared" si="22"/>
        <v>1723.15</v>
      </c>
      <c r="I113" s="50"/>
      <c r="J113" s="108">
        <f t="shared" si="24"/>
        <v>0.72483333333333333</v>
      </c>
      <c r="K113" s="108">
        <f t="shared" si="25"/>
        <v>0.65237499999999993</v>
      </c>
      <c r="L113" s="108">
        <f t="shared" si="26"/>
        <v>0.74313333333333331</v>
      </c>
      <c r="M113" s="108">
        <f t="shared" si="27"/>
        <v>0.71797916666666672</v>
      </c>
      <c r="N113" s="106"/>
      <c r="O113" s="108">
        <f t="shared" si="28"/>
        <v>0.20695702637611349</v>
      </c>
      <c r="P113" s="108">
        <f t="shared" si="29"/>
        <v>0.27773687723065316</v>
      </c>
      <c r="Q113" s="108">
        <f t="shared" si="30"/>
        <v>0.52139871746510746</v>
      </c>
    </row>
    <row r="114" spans="1:17" x14ac:dyDescent="0.3">
      <c r="A114" s="202" t="s">
        <v>4</v>
      </c>
      <c r="B114" s="202"/>
      <c r="C114" s="202"/>
      <c r="D114" s="109">
        <f t="shared" si="23"/>
        <v>18.430833333333332</v>
      </c>
      <c r="E114" s="116">
        <f t="shared" si="22"/>
        <v>83.32</v>
      </c>
      <c r="F114" s="116">
        <f t="shared" si="22"/>
        <v>53.300000000000004</v>
      </c>
      <c r="G114" s="116">
        <f t="shared" si="22"/>
        <v>221.17</v>
      </c>
      <c r="H114" s="116">
        <f t="shared" si="22"/>
        <v>1729.79</v>
      </c>
      <c r="I114" s="50"/>
      <c r="J114" s="108">
        <f t="shared" si="24"/>
        <v>0.69433333333333325</v>
      </c>
      <c r="K114" s="108">
        <f t="shared" si="25"/>
        <v>0.66625000000000001</v>
      </c>
      <c r="L114" s="108">
        <f t="shared" si="26"/>
        <v>0.7372333333333333</v>
      </c>
      <c r="M114" s="108">
        <f t="shared" si="27"/>
        <v>0.72074583333333331</v>
      </c>
      <c r="N114" s="106"/>
      <c r="O114" s="108">
        <f t="shared" si="28"/>
        <v>0.19748755629296041</v>
      </c>
      <c r="P114" s="108">
        <f t="shared" si="29"/>
        <v>0.28255510784546101</v>
      </c>
      <c r="Q114" s="108">
        <f t="shared" si="30"/>
        <v>0.51527358812341384</v>
      </c>
    </row>
    <row r="115" spans="1:17" x14ac:dyDescent="0.3">
      <c r="A115" s="202" t="s">
        <v>5</v>
      </c>
      <c r="B115" s="202"/>
      <c r="C115" s="202"/>
      <c r="D115" s="109">
        <f t="shared" si="23"/>
        <v>18.116666666666664</v>
      </c>
      <c r="E115" s="116">
        <f t="shared" si="22"/>
        <v>73.67</v>
      </c>
      <c r="F115" s="116">
        <f t="shared" si="22"/>
        <v>52.45</v>
      </c>
      <c r="G115" s="116">
        <f t="shared" si="22"/>
        <v>217.39999999999998</v>
      </c>
      <c r="H115" s="116">
        <f t="shared" si="22"/>
        <v>1659.73</v>
      </c>
      <c r="I115" s="50"/>
      <c r="J115" s="108">
        <f t="shared" si="24"/>
        <v>0.61391666666666667</v>
      </c>
      <c r="K115" s="108">
        <f t="shared" si="25"/>
        <v>0.65562500000000001</v>
      </c>
      <c r="L115" s="108">
        <f t="shared" si="26"/>
        <v>0.72466666666666657</v>
      </c>
      <c r="M115" s="108">
        <f t="shared" si="27"/>
        <v>0.69155416666666669</v>
      </c>
      <c r="N115" s="106"/>
      <c r="O115" s="108">
        <f t="shared" si="28"/>
        <v>0.1819856241677863</v>
      </c>
      <c r="P115" s="108">
        <f t="shared" si="29"/>
        <v>0.28978598928741423</v>
      </c>
      <c r="Q115" s="108">
        <f t="shared" si="30"/>
        <v>0.52787019575473115</v>
      </c>
    </row>
    <row r="116" spans="1:17" x14ac:dyDescent="0.3">
      <c r="A116" s="202" t="s">
        <v>457</v>
      </c>
      <c r="B116" s="202"/>
      <c r="C116" s="202"/>
      <c r="D116" s="109">
        <f t="shared" si="23"/>
        <v>17.964166666666667</v>
      </c>
      <c r="E116" s="116">
        <f t="shared" si="22"/>
        <v>82.990000000000009</v>
      </c>
      <c r="F116" s="116">
        <f t="shared" si="22"/>
        <v>51.370000000000005</v>
      </c>
      <c r="G116" s="116">
        <f t="shared" si="22"/>
        <v>215.57</v>
      </c>
      <c r="H116" s="116">
        <f t="shared" si="22"/>
        <v>1675.4699999999998</v>
      </c>
      <c r="I116" s="50"/>
      <c r="J116" s="108">
        <f t="shared" si="24"/>
        <v>0.69158333333333344</v>
      </c>
      <c r="K116" s="108">
        <f t="shared" si="25"/>
        <v>0.64212500000000006</v>
      </c>
      <c r="L116" s="108">
        <f t="shared" si="26"/>
        <v>0.71856666666666669</v>
      </c>
      <c r="M116" s="108">
        <f t="shared" si="27"/>
        <v>0.69811249999999991</v>
      </c>
      <c r="N116" s="106"/>
      <c r="O116" s="108">
        <f t="shared" si="28"/>
        <v>0.20308271708833942</v>
      </c>
      <c r="P116" s="108">
        <f t="shared" si="29"/>
        <v>0.28115269148358374</v>
      </c>
      <c r="Q116" s="108">
        <f t="shared" si="30"/>
        <v>0.51850949285872028</v>
      </c>
    </row>
    <row r="117" spans="1:17" x14ac:dyDescent="0.3">
      <c r="A117" s="202" t="s">
        <v>6</v>
      </c>
      <c r="B117" s="202"/>
      <c r="C117" s="202"/>
      <c r="D117" s="109">
        <f t="shared" si="23"/>
        <v>18.125833333333333</v>
      </c>
      <c r="E117" s="116">
        <f t="shared" si="22"/>
        <v>72.59</v>
      </c>
      <c r="F117" s="116">
        <f t="shared" si="22"/>
        <v>52.870000000000005</v>
      </c>
      <c r="G117" s="116">
        <f t="shared" si="22"/>
        <v>217.51</v>
      </c>
      <c r="H117" s="116">
        <f t="shared" si="22"/>
        <v>1656.88</v>
      </c>
      <c r="I117" s="50"/>
      <c r="J117" s="108">
        <f t="shared" si="24"/>
        <v>0.60491666666666666</v>
      </c>
      <c r="K117" s="108">
        <f t="shared" si="25"/>
        <v>0.6608750000000001</v>
      </c>
      <c r="L117" s="108">
        <f t="shared" si="26"/>
        <v>0.72503333333333331</v>
      </c>
      <c r="M117" s="108">
        <f t="shared" si="27"/>
        <v>0.69036666666666668</v>
      </c>
      <c r="N117" s="106"/>
      <c r="O117" s="108">
        <f t="shared" si="28"/>
        <v>0.17962616483994009</v>
      </c>
      <c r="P117" s="108">
        <f t="shared" si="29"/>
        <v>0.29260893969388252</v>
      </c>
      <c r="Q117" s="108">
        <f t="shared" si="30"/>
        <v>0.52904573656511023</v>
      </c>
    </row>
    <row r="118" spans="1:17" x14ac:dyDescent="0.3">
      <c r="A118" s="202" t="s">
        <v>7</v>
      </c>
      <c r="B118" s="202"/>
      <c r="C118" s="202"/>
      <c r="D118" s="109">
        <f t="shared" si="23"/>
        <v>18.386666666666667</v>
      </c>
      <c r="E118" s="116">
        <f t="shared" si="22"/>
        <v>75.2</v>
      </c>
      <c r="F118" s="116">
        <f t="shared" si="22"/>
        <v>51.09</v>
      </c>
      <c r="G118" s="116">
        <f t="shared" si="22"/>
        <v>220.64</v>
      </c>
      <c r="H118" s="116">
        <f t="shared" si="22"/>
        <v>1665.81</v>
      </c>
      <c r="I118" s="50"/>
      <c r="J118" s="108">
        <f t="shared" si="24"/>
        <v>0.62666666666666671</v>
      </c>
      <c r="K118" s="108">
        <f t="shared" si="25"/>
        <v>0.638625</v>
      </c>
      <c r="L118" s="108">
        <f t="shared" si="26"/>
        <v>0.7354666666666666</v>
      </c>
      <c r="M118" s="108">
        <f t="shared" si="27"/>
        <v>0.69408749999999997</v>
      </c>
      <c r="N118" s="106"/>
      <c r="O118" s="108">
        <f t="shared" si="28"/>
        <v>0.18508713478728067</v>
      </c>
      <c r="P118" s="108">
        <f t="shared" si="29"/>
        <v>0.28124173825346233</v>
      </c>
      <c r="Q118" s="108">
        <f t="shared" si="30"/>
        <v>0.5337818838883186</v>
      </c>
    </row>
    <row r="119" spans="1:17" x14ac:dyDescent="0.3">
      <c r="A119" s="202" t="s">
        <v>8</v>
      </c>
      <c r="B119" s="202"/>
      <c r="C119" s="202"/>
      <c r="D119" s="109">
        <f t="shared" si="23"/>
        <v>18.5975</v>
      </c>
      <c r="E119" s="116">
        <f t="shared" si="22"/>
        <v>83.9</v>
      </c>
      <c r="F119" s="116">
        <f t="shared" si="22"/>
        <v>50.83</v>
      </c>
      <c r="G119" s="116">
        <f t="shared" si="22"/>
        <v>223.17</v>
      </c>
      <c r="H119" s="116">
        <f t="shared" si="22"/>
        <v>1718.17</v>
      </c>
      <c r="I119" s="50"/>
      <c r="J119" s="108">
        <f t="shared" si="24"/>
        <v>0.69916666666666671</v>
      </c>
      <c r="K119" s="108">
        <f t="shared" si="25"/>
        <v>0.63537500000000002</v>
      </c>
      <c r="L119" s="108">
        <f t="shared" si="26"/>
        <v>0.74390000000000001</v>
      </c>
      <c r="M119" s="108">
        <f t="shared" si="27"/>
        <v>0.71590416666666667</v>
      </c>
      <c r="N119" s="106"/>
      <c r="O119" s="108">
        <f t="shared" si="28"/>
        <v>0.20020719719236163</v>
      </c>
      <c r="P119" s="108">
        <f t="shared" si="29"/>
        <v>0.27128345856347158</v>
      </c>
      <c r="Q119" s="108">
        <f t="shared" si="30"/>
        <v>0.52344942584261156</v>
      </c>
    </row>
    <row r="120" spans="1:17" x14ac:dyDescent="0.3">
      <c r="A120" s="202" t="s">
        <v>9</v>
      </c>
      <c r="B120" s="202"/>
      <c r="C120" s="202"/>
      <c r="D120" s="109">
        <f t="shared" si="23"/>
        <v>18.230833333333333</v>
      </c>
      <c r="E120" s="116">
        <f t="shared" si="22"/>
        <v>76.099999999999994</v>
      </c>
      <c r="F120" s="116">
        <f t="shared" si="22"/>
        <v>55.370000000000005</v>
      </c>
      <c r="G120" s="116">
        <f t="shared" si="22"/>
        <v>218.77</v>
      </c>
      <c r="H120" s="116">
        <f t="shared" si="22"/>
        <v>1703.74</v>
      </c>
      <c r="I120" s="50"/>
      <c r="J120" s="108">
        <f t="shared" si="24"/>
        <v>0.63416666666666666</v>
      </c>
      <c r="K120" s="108">
        <f t="shared" si="25"/>
        <v>0.6921250000000001</v>
      </c>
      <c r="L120" s="108">
        <f t="shared" si="26"/>
        <v>0.7292333333333334</v>
      </c>
      <c r="M120" s="108">
        <f t="shared" si="27"/>
        <v>0.7098916666666667</v>
      </c>
      <c r="N120" s="106"/>
      <c r="O120" s="108">
        <f t="shared" si="28"/>
        <v>0.18313240283141791</v>
      </c>
      <c r="P120" s="108">
        <f t="shared" si="29"/>
        <v>0.29801665747121042</v>
      </c>
      <c r="Q120" s="108">
        <f t="shared" si="30"/>
        <v>0.51747514292086827</v>
      </c>
    </row>
    <row r="121" spans="1:17" x14ac:dyDescent="0.3">
      <c r="A121" s="202" t="s">
        <v>10</v>
      </c>
      <c r="B121" s="202"/>
      <c r="C121" s="202"/>
      <c r="D121" s="109">
        <f t="shared" si="23"/>
        <v>18.095833333333331</v>
      </c>
      <c r="E121" s="116">
        <f t="shared" si="22"/>
        <v>85.93</v>
      </c>
      <c r="F121" s="116">
        <f t="shared" si="22"/>
        <v>48.91</v>
      </c>
      <c r="G121" s="116">
        <f t="shared" si="22"/>
        <v>217.14999999999998</v>
      </c>
      <c r="H121" s="116">
        <f t="shared" si="22"/>
        <v>1673.3799999999999</v>
      </c>
      <c r="I121" s="50"/>
      <c r="J121" s="108">
        <f t="shared" si="24"/>
        <v>0.7160833333333334</v>
      </c>
      <c r="K121" s="108">
        <f t="shared" si="25"/>
        <v>0.611375</v>
      </c>
      <c r="L121" s="108">
        <f t="shared" si="26"/>
        <v>0.72383333333333322</v>
      </c>
      <c r="M121" s="108">
        <f t="shared" si="27"/>
        <v>0.69724166666666665</v>
      </c>
      <c r="N121" s="106"/>
      <c r="O121" s="108">
        <f t="shared" si="28"/>
        <v>0.21053974590350072</v>
      </c>
      <c r="P121" s="108">
        <f t="shared" si="29"/>
        <v>0.26802322245993138</v>
      </c>
      <c r="Q121" s="108">
        <f t="shared" si="30"/>
        <v>0.52296220822526862</v>
      </c>
    </row>
    <row r="122" spans="1:17" x14ac:dyDescent="0.3">
      <c r="A122" s="202" t="s">
        <v>458</v>
      </c>
      <c r="B122" s="202"/>
      <c r="C122" s="202"/>
      <c r="D122" s="109">
        <f t="shared" si="23"/>
        <v>18.875</v>
      </c>
      <c r="E122" s="116">
        <f t="shared" si="22"/>
        <v>82.08</v>
      </c>
      <c r="F122" s="116">
        <f t="shared" si="22"/>
        <v>52.480000000000004</v>
      </c>
      <c r="G122" s="116">
        <f t="shared" si="22"/>
        <v>226.5</v>
      </c>
      <c r="H122" s="116">
        <f t="shared" si="22"/>
        <v>1737.51</v>
      </c>
      <c r="I122" s="50"/>
      <c r="J122" s="108">
        <f t="shared" si="24"/>
        <v>0.68399999999999994</v>
      </c>
      <c r="K122" s="108">
        <f t="shared" si="25"/>
        <v>0.65600000000000003</v>
      </c>
      <c r="L122" s="108">
        <f t="shared" si="26"/>
        <v>0.755</v>
      </c>
      <c r="M122" s="108">
        <f t="shared" si="27"/>
        <v>0.72396249999999995</v>
      </c>
      <c r="N122" s="106"/>
      <c r="O122" s="108">
        <f t="shared" si="28"/>
        <v>0.19368406512768269</v>
      </c>
      <c r="P122" s="108">
        <f t="shared" si="29"/>
        <v>0.27697198865042505</v>
      </c>
      <c r="Q122" s="108">
        <f t="shared" si="30"/>
        <v>0.52534661671011973</v>
      </c>
    </row>
    <row r="123" spans="1:17" x14ac:dyDescent="0.3">
      <c r="A123" s="202" t="s">
        <v>47</v>
      </c>
      <c r="B123" s="202"/>
      <c r="C123" s="202"/>
      <c r="D123" s="109">
        <f t="shared" si="23"/>
        <v>18.2425</v>
      </c>
      <c r="E123" s="116">
        <f t="shared" si="22"/>
        <v>79.180000000000007</v>
      </c>
      <c r="F123" s="116">
        <f t="shared" si="22"/>
        <v>51.97</v>
      </c>
      <c r="G123" s="116">
        <f t="shared" si="22"/>
        <v>218.91</v>
      </c>
      <c r="H123" s="116">
        <f t="shared" si="22"/>
        <v>1683.81</v>
      </c>
      <c r="I123" s="50"/>
      <c r="J123" s="108">
        <f t="shared" si="24"/>
        <v>0.65983333333333338</v>
      </c>
      <c r="K123" s="108">
        <f t="shared" si="25"/>
        <v>0.64962500000000001</v>
      </c>
      <c r="L123" s="108">
        <f t="shared" si="26"/>
        <v>0.72970000000000002</v>
      </c>
      <c r="M123" s="108">
        <f t="shared" si="27"/>
        <v>0.70158750000000003</v>
      </c>
      <c r="N123" s="106"/>
      <c r="O123" s="108">
        <f t="shared" si="28"/>
        <v>0.19279966266977866</v>
      </c>
      <c r="P123" s="108">
        <f t="shared" si="29"/>
        <v>0.2830277169039262</v>
      </c>
      <c r="Q123" s="108">
        <f t="shared" si="30"/>
        <v>0.52393518271063844</v>
      </c>
    </row>
  </sheetData>
  <mergeCells count="142">
    <mergeCell ref="A123:C123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0:C100"/>
    <mergeCell ref="A101:C101"/>
    <mergeCell ref="A102:C102"/>
    <mergeCell ref="A103:C103"/>
    <mergeCell ref="A104:C104"/>
    <mergeCell ref="A105:C105"/>
    <mergeCell ref="A106:C106"/>
    <mergeCell ref="A108:Q108"/>
    <mergeCell ref="A109:C110"/>
    <mergeCell ref="D109:D110"/>
    <mergeCell ref="E109:G109"/>
    <mergeCell ref="H109:H110"/>
    <mergeCell ref="J109:M109"/>
    <mergeCell ref="O109:Q109"/>
    <mergeCell ref="A97:C97"/>
    <mergeCell ref="A98:C98"/>
    <mergeCell ref="A99:C99"/>
    <mergeCell ref="A89:C89"/>
    <mergeCell ref="A91:Q91"/>
    <mergeCell ref="A92:C93"/>
    <mergeCell ref="D92:D93"/>
    <mergeCell ref="E92:G92"/>
    <mergeCell ref="H92:H93"/>
    <mergeCell ref="J92:M92"/>
    <mergeCell ref="O92:Q92"/>
    <mergeCell ref="A83:C83"/>
    <mergeCell ref="A84:C84"/>
    <mergeCell ref="A85:C85"/>
    <mergeCell ref="A86:C86"/>
    <mergeCell ref="A87:C87"/>
    <mergeCell ref="A88:C88"/>
    <mergeCell ref="A94:C94"/>
    <mergeCell ref="A95:C95"/>
    <mergeCell ref="A96:C96"/>
    <mergeCell ref="A80:C80"/>
    <mergeCell ref="A81:C81"/>
    <mergeCell ref="A82:C82"/>
    <mergeCell ref="A72:C72"/>
    <mergeCell ref="A74:Q74"/>
    <mergeCell ref="A75:C76"/>
    <mergeCell ref="D75:D76"/>
    <mergeCell ref="E75:G75"/>
    <mergeCell ref="H75:H76"/>
    <mergeCell ref="J75:M75"/>
    <mergeCell ref="O75:Q75"/>
    <mergeCell ref="A66:C66"/>
    <mergeCell ref="A67:C67"/>
    <mergeCell ref="A68:C68"/>
    <mergeCell ref="A69:C69"/>
    <mergeCell ref="A70:C70"/>
    <mergeCell ref="A71:C71"/>
    <mergeCell ref="A77:C77"/>
    <mergeCell ref="A78:C78"/>
    <mergeCell ref="A79:C79"/>
    <mergeCell ref="A63:C63"/>
    <mergeCell ref="A64:C64"/>
    <mergeCell ref="A65:C65"/>
    <mergeCell ref="A55:C55"/>
    <mergeCell ref="A57:Q57"/>
    <mergeCell ref="A58:C59"/>
    <mergeCell ref="D58:D59"/>
    <mergeCell ref="E58:G58"/>
    <mergeCell ref="H58:H59"/>
    <mergeCell ref="J58:M58"/>
    <mergeCell ref="O58:Q58"/>
    <mergeCell ref="A49:C49"/>
    <mergeCell ref="A50:C50"/>
    <mergeCell ref="A51:C51"/>
    <mergeCell ref="A52:C52"/>
    <mergeCell ref="A53:C53"/>
    <mergeCell ref="A54:C54"/>
    <mergeCell ref="A60:C60"/>
    <mergeCell ref="A61:C61"/>
    <mergeCell ref="A62:C62"/>
    <mergeCell ref="A46:C46"/>
    <mergeCell ref="A47:C47"/>
    <mergeCell ref="A48:C48"/>
    <mergeCell ref="A38:C38"/>
    <mergeCell ref="A40:Q40"/>
    <mergeCell ref="A41:C42"/>
    <mergeCell ref="D41:D42"/>
    <mergeCell ref="E41:G41"/>
    <mergeCell ref="H41:H42"/>
    <mergeCell ref="J41:M41"/>
    <mergeCell ref="O41:Q41"/>
    <mergeCell ref="A32:C32"/>
    <mergeCell ref="A33:C33"/>
    <mergeCell ref="A34:C34"/>
    <mergeCell ref="A35:C35"/>
    <mergeCell ref="A36:C36"/>
    <mergeCell ref="A37:C37"/>
    <mergeCell ref="A43:C43"/>
    <mergeCell ref="A44:C44"/>
    <mergeCell ref="A45:C45"/>
    <mergeCell ref="A29:C29"/>
    <mergeCell ref="A30:C30"/>
    <mergeCell ref="A31:C31"/>
    <mergeCell ref="A21:C21"/>
    <mergeCell ref="A23:Q23"/>
    <mergeCell ref="A24:C25"/>
    <mergeCell ref="D24:D25"/>
    <mergeCell ref="E24:G24"/>
    <mergeCell ref="H24:H25"/>
    <mergeCell ref="J24:M24"/>
    <mergeCell ref="O24:Q2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9:C9"/>
    <mergeCell ref="A10:C10"/>
    <mergeCell ref="A11:C11"/>
    <mergeCell ref="A12:C12"/>
    <mergeCell ref="A13:C13"/>
    <mergeCell ref="A14:C14"/>
    <mergeCell ref="A2:Q2"/>
    <mergeCell ref="A4:C4"/>
    <mergeCell ref="A6:Q6"/>
    <mergeCell ref="A7:C8"/>
    <mergeCell ref="D7:D8"/>
    <mergeCell ref="E7:G7"/>
    <mergeCell ref="H7:H8"/>
    <mergeCell ref="J7:M7"/>
    <mergeCell ref="O7:Q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1" manualBreakCount="1">
    <brk id="7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L55"/>
  <sheetViews>
    <sheetView view="pageBreakPreview" zoomScale="64" zoomScaleNormal="75" zoomScaleSheetLayoutView="64" workbookViewId="0">
      <selection activeCell="J7" sqref="J7"/>
    </sheetView>
  </sheetViews>
  <sheetFormatPr defaultColWidth="9.33203125" defaultRowHeight="16.5" x14ac:dyDescent="0.2"/>
  <cols>
    <col min="1" max="1" width="5.6640625" style="153" customWidth="1"/>
    <col min="2" max="2" width="30.1640625" style="153" customWidth="1"/>
    <col min="3" max="3" width="11.1640625" style="153" customWidth="1"/>
    <col min="4" max="4" width="29.5" style="153" customWidth="1"/>
    <col min="5" max="5" width="8.83203125" style="153" customWidth="1"/>
    <col min="6" max="6" width="24" style="153" customWidth="1"/>
    <col min="7" max="7" width="8.5" style="153" customWidth="1"/>
    <col min="8" max="8" width="23.83203125" style="153" customWidth="1"/>
    <col min="9" max="9" width="8.6640625" style="153" customWidth="1"/>
    <col min="10" max="10" width="26" style="153" customWidth="1"/>
    <col min="11" max="11" width="9.33203125" style="153" customWidth="1"/>
    <col min="12" max="12" width="31" style="153" customWidth="1"/>
    <col min="13" max="1026" width="9.33203125" style="153" customWidth="1"/>
    <col min="1027" max="16384" width="9.33203125" style="156"/>
  </cols>
  <sheetData>
    <row r="1" spans="1:1026" x14ac:dyDescent="0.2">
      <c r="B1" s="154"/>
      <c r="C1" s="154"/>
      <c r="D1" s="154"/>
      <c r="E1" s="154"/>
      <c r="F1" s="154"/>
      <c r="G1" s="154"/>
      <c r="H1" s="154"/>
      <c r="I1" s="154"/>
      <c r="K1" s="155"/>
      <c r="M1" s="155" t="s">
        <v>634</v>
      </c>
    </row>
    <row r="2" spans="1:1026" x14ac:dyDescent="0.2">
      <c r="B2" s="213" t="s">
        <v>639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026" x14ac:dyDescent="0.2">
      <c r="B3" s="214" t="s">
        <v>49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026" s="144" customFormat="1" x14ac:dyDescent="0.2">
      <c r="A4" s="141"/>
      <c r="B4" s="142" t="s">
        <v>50</v>
      </c>
      <c r="C4" s="143">
        <f>SUM(C5:C10)</f>
        <v>95.31</v>
      </c>
      <c r="D4" s="142" t="s">
        <v>51</v>
      </c>
      <c r="E4" s="143">
        <f>SUM(E5:E10)</f>
        <v>123.24000000000001</v>
      </c>
      <c r="F4" s="142" t="s">
        <v>52</v>
      </c>
      <c r="G4" s="143">
        <f>SUM(G5:G10)</f>
        <v>153.69000000000003</v>
      </c>
      <c r="H4" s="142" t="s">
        <v>53</v>
      </c>
      <c r="I4" s="143">
        <f>SUM(I5:I10)</f>
        <v>199.65</v>
      </c>
      <c r="J4" s="142" t="s">
        <v>54</v>
      </c>
      <c r="K4" s="143">
        <f>SUM(K5:K10)</f>
        <v>95.31</v>
      </c>
      <c r="L4" s="142" t="s">
        <v>552</v>
      </c>
      <c r="M4" s="143">
        <f>SUM(M5:M10)</f>
        <v>157.56</v>
      </c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</row>
    <row r="5" spans="1:1026" s="1" customFormat="1" ht="33" x14ac:dyDescent="0.2">
      <c r="A5" s="3"/>
      <c r="B5" s="145" t="s">
        <v>553</v>
      </c>
      <c r="C5" s="146">
        <v>11.22</v>
      </c>
      <c r="D5" s="145" t="s">
        <v>39</v>
      </c>
      <c r="E5" s="146">
        <v>8.73</v>
      </c>
      <c r="F5" s="145" t="s">
        <v>602</v>
      </c>
      <c r="G5" s="146">
        <v>44.95</v>
      </c>
      <c r="H5" s="145" t="s">
        <v>39</v>
      </c>
      <c r="I5" s="146">
        <v>8.73</v>
      </c>
      <c r="J5" s="145" t="s">
        <v>553</v>
      </c>
      <c r="K5" s="146">
        <v>11.22</v>
      </c>
      <c r="L5" s="145" t="s">
        <v>602</v>
      </c>
      <c r="M5" s="146">
        <v>44.95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</row>
    <row r="6" spans="1:1026" s="1" customFormat="1" ht="49.5" x14ac:dyDescent="0.2">
      <c r="A6" s="3"/>
      <c r="B6" s="145" t="s">
        <v>592</v>
      </c>
      <c r="C6" s="146">
        <v>38.090000000000003</v>
      </c>
      <c r="D6" s="145" t="s">
        <v>596</v>
      </c>
      <c r="E6" s="146">
        <v>27.77</v>
      </c>
      <c r="F6" s="145" t="s">
        <v>586</v>
      </c>
      <c r="G6" s="146">
        <v>67.72</v>
      </c>
      <c r="H6" s="145" t="s">
        <v>606</v>
      </c>
      <c r="I6" s="146">
        <v>73.349999999999994</v>
      </c>
      <c r="J6" s="145" t="s">
        <v>610</v>
      </c>
      <c r="K6" s="146">
        <v>38.090000000000003</v>
      </c>
      <c r="L6" s="145" t="s">
        <v>554</v>
      </c>
      <c r="M6" s="146">
        <v>63.06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</row>
    <row r="7" spans="1:1026" s="1" customFormat="1" ht="33" x14ac:dyDescent="0.2">
      <c r="A7" s="3"/>
      <c r="B7" s="145" t="s">
        <v>593</v>
      </c>
      <c r="C7" s="146">
        <v>20.95</v>
      </c>
      <c r="D7" s="145" t="s">
        <v>522</v>
      </c>
      <c r="E7" s="146">
        <v>49.15</v>
      </c>
      <c r="F7" s="145" t="s">
        <v>603</v>
      </c>
      <c r="G7" s="146">
        <v>6.03</v>
      </c>
      <c r="H7" s="145" t="s">
        <v>573</v>
      </c>
      <c r="I7" s="146">
        <v>60.15</v>
      </c>
      <c r="J7" s="145" t="s">
        <v>593</v>
      </c>
      <c r="K7" s="146">
        <v>20.95</v>
      </c>
      <c r="L7" s="145" t="s">
        <v>614</v>
      </c>
      <c r="M7" s="146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</row>
    <row r="8" spans="1:1026" s="1" customFormat="1" ht="49.5" x14ac:dyDescent="0.2">
      <c r="A8" s="3"/>
      <c r="B8" s="145" t="s">
        <v>155</v>
      </c>
      <c r="C8" s="146">
        <v>20</v>
      </c>
      <c r="D8" s="145" t="s">
        <v>157</v>
      </c>
      <c r="E8" s="146">
        <v>27.5</v>
      </c>
      <c r="F8" s="145" t="s">
        <v>156</v>
      </c>
      <c r="G8" s="146">
        <v>29.94</v>
      </c>
      <c r="H8" s="145" t="s">
        <v>555</v>
      </c>
      <c r="I8" s="146">
        <v>28.43</v>
      </c>
      <c r="J8" s="145" t="s">
        <v>155</v>
      </c>
      <c r="K8" s="146">
        <v>20</v>
      </c>
      <c r="L8" s="145" t="s">
        <v>157</v>
      </c>
      <c r="M8" s="146">
        <v>27.5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</row>
    <row r="9" spans="1:1026" s="1" customFormat="1" ht="49.5" x14ac:dyDescent="0.2">
      <c r="A9" s="3"/>
      <c r="B9" s="145" t="s">
        <v>570</v>
      </c>
      <c r="C9" s="146">
        <v>5.05</v>
      </c>
      <c r="D9" s="145" t="s">
        <v>597</v>
      </c>
      <c r="E9" s="146">
        <v>10.09</v>
      </c>
      <c r="F9" s="145" t="s">
        <v>570</v>
      </c>
      <c r="G9" s="146">
        <v>5.05</v>
      </c>
      <c r="H9" s="145" t="s">
        <v>558</v>
      </c>
      <c r="I9" s="146">
        <v>22.93</v>
      </c>
      <c r="J9" s="145" t="s">
        <v>570</v>
      </c>
      <c r="K9" s="146">
        <v>5.05</v>
      </c>
      <c r="L9" s="145" t="s">
        <v>570</v>
      </c>
      <c r="M9" s="146">
        <v>5.05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</row>
    <row r="10" spans="1:1026" s="1" customFormat="1" ht="49.5" x14ac:dyDescent="0.2">
      <c r="A10" s="3"/>
      <c r="B10" s="147"/>
      <c r="C10" s="96"/>
      <c r="D10" s="147"/>
      <c r="E10" s="148"/>
      <c r="F10" s="147"/>
      <c r="G10" s="148"/>
      <c r="H10" s="145" t="s">
        <v>569</v>
      </c>
      <c r="I10" s="146">
        <v>6.06</v>
      </c>
      <c r="J10" s="149"/>
      <c r="K10" s="148"/>
      <c r="L10" s="149"/>
      <c r="M10" s="14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</row>
    <row r="11" spans="1:1026" s="144" customFormat="1" ht="49.5" x14ac:dyDescent="0.2">
      <c r="A11" s="141"/>
      <c r="B11" s="142" t="s">
        <v>150</v>
      </c>
      <c r="C11" s="143">
        <f>SUM(C12:C14)</f>
        <v>39.849999999999994</v>
      </c>
      <c r="D11" s="142" t="s">
        <v>151</v>
      </c>
      <c r="E11" s="143">
        <f>SUM(E12:E14)</f>
        <v>39.849999999999994</v>
      </c>
      <c r="F11" s="142" t="s">
        <v>152</v>
      </c>
      <c r="G11" s="143">
        <f>SUM(G12:G14)</f>
        <v>39.849999999999994</v>
      </c>
      <c r="H11" s="142" t="s">
        <v>153</v>
      </c>
      <c r="I11" s="143">
        <f>SUM(I12:I14)</f>
        <v>39.849999999999994</v>
      </c>
      <c r="J11" s="142" t="s">
        <v>154</v>
      </c>
      <c r="K11" s="143">
        <f>SUM(K12:K14)</f>
        <v>39.849999999999994</v>
      </c>
      <c r="L11" s="142" t="s">
        <v>559</v>
      </c>
      <c r="M11" s="143">
        <f>SUM(M12:M14)</f>
        <v>39.849999999999994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1"/>
      <c r="JT11" s="141"/>
      <c r="JU11" s="141"/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1"/>
      <c r="LC11" s="141"/>
      <c r="LD11" s="141"/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1"/>
      <c r="ML11" s="141"/>
      <c r="MM11" s="141"/>
      <c r="MN11" s="141"/>
      <c r="MO11" s="141"/>
      <c r="MP11" s="141"/>
      <c r="MQ11" s="141"/>
      <c r="MR11" s="141"/>
      <c r="MS11" s="141"/>
      <c r="MT11" s="141"/>
      <c r="MU11" s="141"/>
      <c r="MV11" s="141"/>
      <c r="MW11" s="141"/>
      <c r="MX11" s="141"/>
      <c r="MY11" s="141"/>
      <c r="MZ11" s="141"/>
      <c r="NA11" s="141"/>
      <c r="NB11" s="141"/>
      <c r="NC11" s="141"/>
      <c r="ND11" s="141"/>
      <c r="NE11" s="141"/>
      <c r="NF11" s="141"/>
      <c r="NG11" s="141"/>
      <c r="NH11" s="141"/>
      <c r="NI11" s="141"/>
      <c r="NJ11" s="141"/>
      <c r="NK11" s="141"/>
      <c r="NL11" s="141"/>
      <c r="NM11" s="141"/>
      <c r="NN11" s="141"/>
      <c r="NO11" s="141"/>
      <c r="NP11" s="141"/>
      <c r="NQ11" s="141"/>
      <c r="NR11" s="141"/>
      <c r="NS11" s="141"/>
      <c r="NT11" s="141"/>
      <c r="NU11" s="141"/>
      <c r="NV11" s="141"/>
      <c r="NW11" s="141"/>
      <c r="NX11" s="141"/>
      <c r="NY11" s="141"/>
      <c r="NZ11" s="141"/>
      <c r="OA11" s="141"/>
      <c r="OB11" s="141"/>
      <c r="OC11" s="141"/>
      <c r="OD11" s="141"/>
      <c r="OE11" s="141"/>
      <c r="OF11" s="141"/>
      <c r="OG11" s="141"/>
      <c r="OH11" s="141"/>
      <c r="OI11" s="141"/>
      <c r="OJ11" s="141"/>
      <c r="OK11" s="141"/>
      <c r="OL11" s="141"/>
      <c r="OM11" s="141"/>
      <c r="ON11" s="141"/>
      <c r="OO11" s="141"/>
      <c r="OP11" s="141"/>
      <c r="OQ11" s="141"/>
      <c r="OR11" s="141"/>
      <c r="OS11" s="141"/>
      <c r="OT11" s="141"/>
      <c r="OU11" s="141"/>
      <c r="OV11" s="141"/>
      <c r="OW11" s="141"/>
      <c r="OX11" s="141"/>
      <c r="OY11" s="141"/>
      <c r="OZ11" s="141"/>
      <c r="PA11" s="141"/>
      <c r="PB11" s="141"/>
      <c r="PC11" s="141"/>
      <c r="PD11" s="141"/>
      <c r="PE11" s="141"/>
      <c r="PF11" s="141"/>
      <c r="PG11" s="141"/>
      <c r="PH11" s="141"/>
      <c r="PI11" s="141"/>
      <c r="PJ11" s="141"/>
      <c r="PK11" s="141"/>
      <c r="PL11" s="141"/>
      <c r="PM11" s="141"/>
      <c r="PN11" s="141"/>
      <c r="PO11" s="141"/>
      <c r="PP11" s="141"/>
      <c r="PQ11" s="141"/>
      <c r="PR11" s="141"/>
      <c r="PS11" s="141"/>
      <c r="PT11" s="141"/>
      <c r="PU11" s="141"/>
      <c r="PV11" s="141"/>
      <c r="PW11" s="141"/>
      <c r="PX11" s="141"/>
      <c r="PY11" s="141"/>
      <c r="PZ11" s="141"/>
      <c r="QA11" s="141"/>
      <c r="QB11" s="141"/>
      <c r="QC11" s="141"/>
      <c r="QD11" s="141"/>
      <c r="QE11" s="141"/>
      <c r="QF11" s="141"/>
      <c r="QG11" s="141"/>
      <c r="QH11" s="141"/>
      <c r="QI11" s="141"/>
      <c r="QJ11" s="141"/>
      <c r="QK11" s="141"/>
      <c r="QL11" s="141"/>
      <c r="QM11" s="141"/>
      <c r="QN11" s="141"/>
      <c r="QO11" s="141"/>
      <c r="QP11" s="141"/>
      <c r="QQ11" s="141"/>
      <c r="QR11" s="141"/>
      <c r="QS11" s="141"/>
      <c r="QT11" s="141"/>
      <c r="QU11" s="141"/>
      <c r="QV11" s="141"/>
      <c r="QW11" s="141"/>
      <c r="QX11" s="141"/>
      <c r="QY11" s="141"/>
      <c r="QZ11" s="141"/>
      <c r="RA11" s="141"/>
      <c r="RB11" s="141"/>
      <c r="RC11" s="141"/>
      <c r="RD11" s="141"/>
      <c r="RE11" s="141"/>
      <c r="RF11" s="141"/>
      <c r="RG11" s="141"/>
      <c r="RH11" s="141"/>
      <c r="RI11" s="141"/>
      <c r="RJ11" s="141"/>
      <c r="RK11" s="141"/>
      <c r="RL11" s="141"/>
      <c r="RM11" s="141"/>
      <c r="RN11" s="141"/>
      <c r="RO11" s="141"/>
      <c r="RP11" s="141"/>
      <c r="RQ11" s="141"/>
      <c r="RR11" s="141"/>
      <c r="RS11" s="141"/>
      <c r="RT11" s="141"/>
      <c r="RU11" s="141"/>
      <c r="RV11" s="141"/>
      <c r="RW11" s="141"/>
      <c r="RX11" s="141"/>
      <c r="RY11" s="141"/>
      <c r="RZ11" s="141"/>
      <c r="SA11" s="141"/>
      <c r="SB11" s="141"/>
      <c r="SC11" s="141"/>
      <c r="SD11" s="141"/>
      <c r="SE11" s="141"/>
      <c r="SF11" s="141"/>
      <c r="SG11" s="141"/>
      <c r="SH11" s="141"/>
      <c r="SI11" s="141"/>
      <c r="SJ11" s="141"/>
      <c r="SK11" s="141"/>
      <c r="SL11" s="141"/>
      <c r="SM11" s="141"/>
      <c r="SN11" s="141"/>
      <c r="SO11" s="141"/>
      <c r="SP11" s="141"/>
      <c r="SQ11" s="141"/>
      <c r="SR11" s="141"/>
      <c r="SS11" s="141"/>
      <c r="ST11" s="141"/>
      <c r="SU11" s="141"/>
      <c r="SV11" s="141"/>
      <c r="SW11" s="141"/>
      <c r="SX11" s="141"/>
      <c r="SY11" s="141"/>
      <c r="SZ11" s="141"/>
      <c r="TA11" s="141"/>
      <c r="TB11" s="141"/>
      <c r="TC11" s="141"/>
      <c r="TD11" s="141"/>
      <c r="TE11" s="141"/>
      <c r="TF11" s="141"/>
      <c r="TG11" s="141"/>
      <c r="TH11" s="141"/>
      <c r="TI11" s="141"/>
      <c r="TJ11" s="141"/>
      <c r="TK11" s="141"/>
      <c r="TL11" s="141"/>
      <c r="TM11" s="141"/>
      <c r="TN11" s="141"/>
      <c r="TO11" s="141"/>
      <c r="TP11" s="141"/>
      <c r="TQ11" s="141"/>
      <c r="TR11" s="141"/>
      <c r="TS11" s="141"/>
      <c r="TT11" s="141"/>
      <c r="TU11" s="141"/>
      <c r="TV11" s="141"/>
      <c r="TW11" s="141"/>
      <c r="TX11" s="141"/>
      <c r="TY11" s="141"/>
      <c r="TZ11" s="141"/>
      <c r="UA11" s="141"/>
      <c r="UB11" s="141"/>
      <c r="UC11" s="141"/>
      <c r="UD11" s="141"/>
      <c r="UE11" s="141"/>
      <c r="UF11" s="141"/>
      <c r="UG11" s="141"/>
      <c r="UH11" s="141"/>
      <c r="UI11" s="141"/>
      <c r="UJ11" s="141"/>
      <c r="UK11" s="141"/>
      <c r="UL11" s="141"/>
      <c r="UM11" s="141"/>
      <c r="UN11" s="141"/>
      <c r="UO11" s="141"/>
      <c r="UP11" s="141"/>
      <c r="UQ11" s="141"/>
      <c r="UR11" s="141"/>
      <c r="US11" s="141"/>
      <c r="UT11" s="141"/>
      <c r="UU11" s="141"/>
      <c r="UV11" s="141"/>
      <c r="UW11" s="141"/>
      <c r="UX11" s="141"/>
      <c r="UY11" s="141"/>
      <c r="UZ11" s="141"/>
      <c r="VA11" s="141"/>
      <c r="VB11" s="141"/>
      <c r="VC11" s="141"/>
      <c r="VD11" s="141"/>
      <c r="VE11" s="141"/>
      <c r="VF11" s="141"/>
      <c r="VG11" s="141"/>
      <c r="VH11" s="141"/>
      <c r="VI11" s="141"/>
      <c r="VJ11" s="141"/>
      <c r="VK11" s="141"/>
      <c r="VL11" s="141"/>
      <c r="VM11" s="141"/>
      <c r="VN11" s="141"/>
      <c r="VO11" s="141"/>
      <c r="VP11" s="141"/>
      <c r="VQ11" s="141"/>
      <c r="VR11" s="141"/>
      <c r="VS11" s="141"/>
      <c r="VT11" s="141"/>
      <c r="VU11" s="141"/>
      <c r="VV11" s="141"/>
      <c r="VW11" s="141"/>
      <c r="VX11" s="141"/>
      <c r="VY11" s="141"/>
      <c r="VZ11" s="141"/>
      <c r="WA11" s="141"/>
      <c r="WB11" s="141"/>
      <c r="WC11" s="141"/>
      <c r="WD11" s="141"/>
      <c r="WE11" s="141"/>
      <c r="WF11" s="141"/>
      <c r="WG11" s="141"/>
      <c r="WH11" s="141"/>
      <c r="WI11" s="141"/>
      <c r="WJ11" s="141"/>
      <c r="WK11" s="141"/>
      <c r="WL11" s="141"/>
      <c r="WM11" s="141"/>
      <c r="WN11" s="141"/>
      <c r="WO11" s="141"/>
      <c r="WP11" s="141"/>
      <c r="WQ11" s="141"/>
      <c r="WR11" s="141"/>
      <c r="WS11" s="141"/>
      <c r="WT11" s="141"/>
      <c r="WU11" s="141"/>
      <c r="WV11" s="141"/>
      <c r="WW11" s="141"/>
      <c r="WX11" s="141"/>
      <c r="WY11" s="141"/>
      <c r="WZ11" s="141"/>
      <c r="XA11" s="141"/>
      <c r="XB11" s="141"/>
      <c r="XC11" s="141"/>
      <c r="XD11" s="141"/>
      <c r="XE11" s="141"/>
      <c r="XF11" s="141"/>
      <c r="XG11" s="141"/>
      <c r="XH11" s="141"/>
      <c r="XI11" s="141"/>
      <c r="XJ11" s="141"/>
      <c r="XK11" s="141"/>
      <c r="XL11" s="141"/>
      <c r="XM11" s="141"/>
      <c r="XN11" s="141"/>
      <c r="XO11" s="141"/>
      <c r="XP11" s="141"/>
      <c r="XQ11" s="141"/>
      <c r="XR11" s="141"/>
      <c r="XS11" s="141"/>
      <c r="XT11" s="141"/>
      <c r="XU11" s="141"/>
      <c r="XV11" s="141"/>
      <c r="XW11" s="141"/>
      <c r="XX11" s="141"/>
      <c r="XY11" s="141"/>
      <c r="XZ11" s="141"/>
      <c r="YA11" s="141"/>
      <c r="YB11" s="141"/>
      <c r="YC11" s="141"/>
      <c r="YD11" s="141"/>
      <c r="YE11" s="141"/>
      <c r="YF11" s="141"/>
      <c r="YG11" s="141"/>
      <c r="YH11" s="141"/>
      <c r="YI11" s="141"/>
      <c r="YJ11" s="141"/>
      <c r="YK11" s="141"/>
      <c r="YL11" s="141"/>
      <c r="YM11" s="141"/>
      <c r="YN11" s="141"/>
      <c r="YO11" s="141"/>
      <c r="YP11" s="141"/>
      <c r="YQ11" s="141"/>
      <c r="YR11" s="141"/>
      <c r="YS11" s="141"/>
      <c r="YT11" s="141"/>
      <c r="YU11" s="141"/>
      <c r="YV11" s="141"/>
      <c r="YW11" s="141"/>
      <c r="YX11" s="141"/>
      <c r="YY11" s="141"/>
      <c r="YZ11" s="141"/>
      <c r="ZA11" s="141"/>
      <c r="ZB11" s="141"/>
      <c r="ZC11" s="141"/>
      <c r="ZD11" s="141"/>
      <c r="ZE11" s="141"/>
      <c r="ZF11" s="141"/>
      <c r="ZG11" s="141"/>
      <c r="ZH11" s="141"/>
      <c r="ZI11" s="141"/>
      <c r="ZJ11" s="141"/>
      <c r="ZK11" s="141"/>
      <c r="ZL11" s="141"/>
      <c r="ZM11" s="141"/>
      <c r="ZN11" s="141"/>
      <c r="ZO11" s="141"/>
      <c r="ZP11" s="141"/>
      <c r="ZQ11" s="141"/>
      <c r="ZR11" s="141"/>
      <c r="ZS11" s="141"/>
      <c r="ZT11" s="141"/>
      <c r="ZU11" s="141"/>
      <c r="ZV11" s="141"/>
      <c r="ZW11" s="141"/>
      <c r="ZX11" s="141"/>
      <c r="ZY11" s="141"/>
      <c r="ZZ11" s="141"/>
      <c r="AAA11" s="141"/>
      <c r="AAB11" s="141"/>
      <c r="AAC11" s="141"/>
      <c r="AAD11" s="141"/>
      <c r="AAE11" s="141"/>
      <c r="AAF11" s="141"/>
      <c r="AAG11" s="141"/>
      <c r="AAH11" s="141"/>
      <c r="AAI11" s="141"/>
      <c r="AAJ11" s="141"/>
      <c r="AAK11" s="141"/>
      <c r="AAL11" s="141"/>
      <c r="AAM11" s="141"/>
      <c r="AAN11" s="141"/>
      <c r="AAO11" s="141"/>
      <c r="AAP11" s="141"/>
      <c r="AAQ11" s="141"/>
      <c r="AAR11" s="141"/>
      <c r="AAS11" s="141"/>
      <c r="AAT11" s="141"/>
      <c r="AAU11" s="141"/>
      <c r="AAV11" s="141"/>
      <c r="AAW11" s="141"/>
      <c r="AAX11" s="141"/>
      <c r="AAY11" s="141"/>
      <c r="AAZ11" s="141"/>
      <c r="ABA11" s="141"/>
      <c r="ABB11" s="141"/>
      <c r="ABC11" s="141"/>
      <c r="ABD11" s="141"/>
      <c r="ABE11" s="141"/>
      <c r="ABF11" s="141"/>
      <c r="ABG11" s="141"/>
      <c r="ABH11" s="141"/>
      <c r="ABI11" s="141"/>
      <c r="ABJ11" s="141"/>
      <c r="ABK11" s="141"/>
      <c r="ABL11" s="141"/>
      <c r="ABM11" s="141"/>
      <c r="ABN11" s="141"/>
      <c r="ABO11" s="141"/>
      <c r="ABP11" s="141"/>
      <c r="ABQ11" s="141"/>
      <c r="ABR11" s="141"/>
      <c r="ABS11" s="141"/>
      <c r="ABT11" s="141"/>
      <c r="ABU11" s="141"/>
      <c r="ABV11" s="141"/>
      <c r="ABW11" s="141"/>
      <c r="ABX11" s="141"/>
      <c r="ABY11" s="141"/>
      <c r="ABZ11" s="141"/>
      <c r="ACA11" s="141"/>
      <c r="ACB11" s="141"/>
      <c r="ACC11" s="141"/>
      <c r="ACD11" s="141"/>
      <c r="ACE11" s="141"/>
      <c r="ACF11" s="141"/>
      <c r="ACG11" s="141"/>
      <c r="ACH11" s="141"/>
      <c r="ACI11" s="141"/>
      <c r="ACJ11" s="141"/>
      <c r="ACK11" s="141"/>
      <c r="ACL11" s="141"/>
      <c r="ACM11" s="141"/>
      <c r="ACN11" s="141"/>
      <c r="ACO11" s="141"/>
      <c r="ACP11" s="141"/>
      <c r="ACQ11" s="141"/>
      <c r="ACR11" s="141"/>
      <c r="ACS11" s="141"/>
      <c r="ACT11" s="141"/>
      <c r="ACU11" s="141"/>
      <c r="ACV11" s="141"/>
      <c r="ACW11" s="141"/>
      <c r="ACX11" s="141"/>
      <c r="ACY11" s="141"/>
      <c r="ACZ11" s="141"/>
      <c r="ADA11" s="141"/>
      <c r="ADB11" s="141"/>
      <c r="ADC11" s="141"/>
      <c r="ADD11" s="141"/>
      <c r="ADE11" s="141"/>
      <c r="ADF11" s="141"/>
      <c r="ADG11" s="141"/>
      <c r="ADH11" s="141"/>
      <c r="ADI11" s="141"/>
      <c r="ADJ11" s="141"/>
      <c r="ADK11" s="141"/>
      <c r="ADL11" s="141"/>
      <c r="ADM11" s="141"/>
      <c r="ADN11" s="141"/>
      <c r="ADO11" s="141"/>
      <c r="ADP11" s="141"/>
      <c r="ADQ11" s="141"/>
      <c r="ADR11" s="141"/>
      <c r="ADS11" s="141"/>
      <c r="ADT11" s="141"/>
      <c r="ADU11" s="141"/>
      <c r="ADV11" s="141"/>
      <c r="ADW11" s="141"/>
      <c r="ADX11" s="141"/>
      <c r="ADY11" s="141"/>
      <c r="ADZ11" s="141"/>
      <c r="AEA11" s="141"/>
      <c r="AEB11" s="141"/>
      <c r="AEC11" s="141"/>
      <c r="AED11" s="141"/>
      <c r="AEE11" s="141"/>
      <c r="AEF11" s="141"/>
      <c r="AEG11" s="141"/>
      <c r="AEH11" s="141"/>
      <c r="AEI11" s="141"/>
      <c r="AEJ11" s="141"/>
      <c r="AEK11" s="141"/>
      <c r="AEL11" s="141"/>
      <c r="AEM11" s="141"/>
      <c r="AEN11" s="141"/>
      <c r="AEO11" s="141"/>
      <c r="AEP11" s="141"/>
      <c r="AEQ11" s="141"/>
      <c r="AER11" s="141"/>
      <c r="AES11" s="141"/>
      <c r="AET11" s="141"/>
      <c r="AEU11" s="141"/>
      <c r="AEV11" s="141"/>
      <c r="AEW11" s="141"/>
      <c r="AEX11" s="141"/>
      <c r="AEY11" s="141"/>
      <c r="AEZ11" s="141"/>
      <c r="AFA11" s="141"/>
      <c r="AFB11" s="141"/>
      <c r="AFC11" s="141"/>
      <c r="AFD11" s="141"/>
      <c r="AFE11" s="141"/>
      <c r="AFF11" s="141"/>
      <c r="AFG11" s="141"/>
      <c r="AFH11" s="141"/>
      <c r="AFI11" s="141"/>
      <c r="AFJ11" s="141"/>
      <c r="AFK11" s="141"/>
      <c r="AFL11" s="141"/>
      <c r="AFM11" s="141"/>
      <c r="AFN11" s="141"/>
      <c r="AFO11" s="141"/>
      <c r="AFP11" s="141"/>
      <c r="AFQ11" s="141"/>
      <c r="AFR11" s="141"/>
      <c r="AFS11" s="141"/>
      <c r="AFT11" s="141"/>
      <c r="AFU11" s="141"/>
      <c r="AFV11" s="141"/>
      <c r="AFW11" s="141"/>
      <c r="AFX11" s="141"/>
      <c r="AFY11" s="141"/>
      <c r="AFZ11" s="141"/>
      <c r="AGA11" s="141"/>
      <c r="AGB11" s="141"/>
      <c r="AGC11" s="141"/>
      <c r="AGD11" s="141"/>
      <c r="AGE11" s="141"/>
      <c r="AGF11" s="141"/>
      <c r="AGG11" s="141"/>
      <c r="AGH11" s="141"/>
      <c r="AGI11" s="141"/>
      <c r="AGJ11" s="141"/>
      <c r="AGK11" s="141"/>
      <c r="AGL11" s="141"/>
      <c r="AGM11" s="141"/>
      <c r="AGN11" s="141"/>
      <c r="AGO11" s="141"/>
      <c r="AGP11" s="141"/>
      <c r="AGQ11" s="141"/>
      <c r="AGR11" s="141"/>
      <c r="AGS11" s="141"/>
      <c r="AGT11" s="141"/>
      <c r="AGU11" s="141"/>
      <c r="AGV11" s="141"/>
      <c r="AGW11" s="141"/>
      <c r="AGX11" s="141"/>
      <c r="AGY11" s="141"/>
      <c r="AGZ11" s="141"/>
      <c r="AHA11" s="141"/>
      <c r="AHB11" s="141"/>
      <c r="AHC11" s="141"/>
      <c r="AHD11" s="141"/>
      <c r="AHE11" s="141"/>
      <c r="AHF11" s="141"/>
      <c r="AHG11" s="141"/>
      <c r="AHH11" s="141"/>
      <c r="AHI11" s="141"/>
      <c r="AHJ11" s="141"/>
      <c r="AHK11" s="141"/>
      <c r="AHL11" s="141"/>
      <c r="AHM11" s="141"/>
      <c r="AHN11" s="141"/>
      <c r="AHO11" s="141"/>
      <c r="AHP11" s="141"/>
      <c r="AHQ11" s="141"/>
      <c r="AHR11" s="141"/>
      <c r="AHS11" s="141"/>
      <c r="AHT11" s="141"/>
      <c r="AHU11" s="141"/>
      <c r="AHV11" s="141"/>
      <c r="AHW11" s="141"/>
      <c r="AHX11" s="141"/>
      <c r="AHY11" s="141"/>
      <c r="AHZ11" s="141"/>
      <c r="AIA11" s="141"/>
      <c r="AIB11" s="141"/>
      <c r="AIC11" s="141"/>
      <c r="AID11" s="141"/>
      <c r="AIE11" s="141"/>
      <c r="AIF11" s="141"/>
      <c r="AIG11" s="141"/>
      <c r="AIH11" s="141"/>
      <c r="AII11" s="141"/>
      <c r="AIJ11" s="141"/>
      <c r="AIK11" s="141"/>
      <c r="AIL11" s="141"/>
      <c r="AIM11" s="141"/>
      <c r="AIN11" s="141"/>
      <c r="AIO11" s="141"/>
      <c r="AIP11" s="141"/>
      <c r="AIQ11" s="141"/>
      <c r="AIR11" s="141"/>
      <c r="AIS11" s="141"/>
      <c r="AIT11" s="141"/>
      <c r="AIU11" s="141"/>
      <c r="AIV11" s="141"/>
      <c r="AIW11" s="141"/>
      <c r="AIX11" s="141"/>
      <c r="AIY11" s="141"/>
      <c r="AIZ11" s="141"/>
      <c r="AJA11" s="141"/>
      <c r="AJB11" s="141"/>
      <c r="AJC11" s="141"/>
      <c r="AJD11" s="141"/>
      <c r="AJE11" s="141"/>
      <c r="AJF11" s="141"/>
      <c r="AJG11" s="141"/>
      <c r="AJH11" s="141"/>
      <c r="AJI11" s="141"/>
      <c r="AJJ11" s="141"/>
      <c r="AJK11" s="141"/>
      <c r="AJL11" s="141"/>
      <c r="AJM11" s="141"/>
      <c r="AJN11" s="141"/>
      <c r="AJO11" s="141"/>
      <c r="AJP11" s="141"/>
      <c r="AJQ11" s="141"/>
      <c r="AJR11" s="141"/>
      <c r="AJS11" s="141"/>
      <c r="AJT11" s="141"/>
      <c r="AJU11" s="141"/>
      <c r="AJV11" s="141"/>
      <c r="AJW11" s="141"/>
      <c r="AJX11" s="141"/>
      <c r="AJY11" s="141"/>
      <c r="AJZ11" s="141"/>
      <c r="AKA11" s="141"/>
      <c r="AKB11" s="141"/>
      <c r="AKC11" s="141"/>
      <c r="AKD11" s="141"/>
      <c r="AKE11" s="141"/>
      <c r="AKF11" s="141"/>
      <c r="AKG11" s="141"/>
      <c r="AKH11" s="141"/>
      <c r="AKI11" s="141"/>
      <c r="AKJ11" s="141"/>
      <c r="AKK11" s="141"/>
      <c r="AKL11" s="141"/>
      <c r="AKM11" s="141"/>
      <c r="AKN11" s="141"/>
      <c r="AKO11" s="141"/>
      <c r="AKP11" s="141"/>
      <c r="AKQ11" s="141"/>
      <c r="AKR11" s="141"/>
      <c r="AKS11" s="141"/>
      <c r="AKT11" s="141"/>
      <c r="AKU11" s="141"/>
      <c r="AKV11" s="141"/>
      <c r="AKW11" s="141"/>
      <c r="AKX11" s="141"/>
      <c r="AKY11" s="141"/>
      <c r="AKZ11" s="141"/>
      <c r="ALA11" s="141"/>
      <c r="ALB11" s="141"/>
      <c r="ALC11" s="141"/>
      <c r="ALD11" s="141"/>
      <c r="ALE11" s="141"/>
      <c r="ALF11" s="141"/>
      <c r="ALG11" s="141"/>
      <c r="ALH11" s="141"/>
      <c r="ALI11" s="141"/>
      <c r="ALJ11" s="141"/>
      <c r="ALK11" s="141"/>
      <c r="ALL11" s="141"/>
      <c r="ALM11" s="141"/>
      <c r="ALN11" s="141"/>
      <c r="ALO11" s="141"/>
      <c r="ALP11" s="141"/>
      <c r="ALQ11" s="141"/>
      <c r="ALR11" s="141"/>
      <c r="ALS11" s="141"/>
      <c r="ALT11" s="141"/>
      <c r="ALU11" s="141"/>
      <c r="ALV11" s="141"/>
      <c r="ALW11" s="141"/>
      <c r="ALX11" s="141"/>
      <c r="ALY11" s="141"/>
      <c r="ALZ11" s="141"/>
      <c r="AMA11" s="141"/>
      <c r="AMB11" s="141"/>
      <c r="AMC11" s="141"/>
      <c r="AMD11" s="141"/>
      <c r="AME11" s="141"/>
      <c r="AMF11" s="141"/>
      <c r="AMG11" s="141"/>
      <c r="AMH11" s="141"/>
      <c r="AMI11" s="141"/>
      <c r="AMJ11" s="141"/>
      <c r="AMK11" s="141"/>
      <c r="AML11" s="141"/>
    </row>
    <row r="12" spans="1:1026" s="1" customFormat="1" x14ac:dyDescent="0.2">
      <c r="A12" s="3"/>
      <c r="B12" s="145" t="s">
        <v>560</v>
      </c>
      <c r="C12" s="146">
        <v>22.9</v>
      </c>
      <c r="D12" s="145" t="s">
        <v>560</v>
      </c>
      <c r="E12" s="146">
        <v>22.9</v>
      </c>
      <c r="F12" s="145" t="s">
        <v>560</v>
      </c>
      <c r="G12" s="146">
        <v>22.9</v>
      </c>
      <c r="H12" s="145" t="s">
        <v>560</v>
      </c>
      <c r="I12" s="146">
        <v>22.9</v>
      </c>
      <c r="J12" s="145" t="s">
        <v>560</v>
      </c>
      <c r="K12" s="146">
        <v>22.9</v>
      </c>
      <c r="L12" s="145" t="s">
        <v>560</v>
      </c>
      <c r="M12" s="146">
        <v>22.9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</row>
    <row r="13" spans="1:1026" s="1" customFormat="1" ht="33" x14ac:dyDescent="0.2">
      <c r="A13" s="3"/>
      <c r="B13" s="145" t="s">
        <v>158</v>
      </c>
      <c r="C13" s="146">
        <v>16.95</v>
      </c>
      <c r="D13" s="145" t="s">
        <v>158</v>
      </c>
      <c r="E13" s="146">
        <v>16.95</v>
      </c>
      <c r="F13" s="145" t="s">
        <v>158</v>
      </c>
      <c r="G13" s="146">
        <v>16.95</v>
      </c>
      <c r="H13" s="145" t="s">
        <v>158</v>
      </c>
      <c r="I13" s="146">
        <v>16.95</v>
      </c>
      <c r="J13" s="145" t="s">
        <v>158</v>
      </c>
      <c r="K13" s="146">
        <v>16.95</v>
      </c>
      <c r="L13" s="145" t="s">
        <v>158</v>
      </c>
      <c r="M13" s="146">
        <v>16.95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</row>
    <row r="14" spans="1:1026" s="1" customFormat="1" x14ac:dyDescent="0.2">
      <c r="A14" s="3"/>
      <c r="B14" s="148"/>
      <c r="C14" s="96"/>
      <c r="D14" s="148"/>
      <c r="E14" s="148"/>
      <c r="F14" s="148"/>
      <c r="G14" s="148"/>
      <c r="H14" s="148"/>
      <c r="I14" s="96"/>
      <c r="J14" s="148"/>
      <c r="K14" s="148"/>
      <c r="L14" s="148"/>
      <c r="M14" s="14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</row>
    <row r="15" spans="1:1026" s="144" customFormat="1" x14ac:dyDescent="0.2">
      <c r="A15" s="141"/>
      <c r="B15" s="142" t="s">
        <v>56</v>
      </c>
      <c r="C15" s="143">
        <f>SUM(C16:C24)</f>
        <v>187.7</v>
      </c>
      <c r="D15" s="142" t="s">
        <v>57</v>
      </c>
      <c r="E15" s="143">
        <f>SUM(E16:E24)</f>
        <v>160.58000000000001</v>
      </c>
      <c r="F15" s="142" t="s">
        <v>58</v>
      </c>
      <c r="G15" s="143">
        <f>SUM(G16:G24)</f>
        <v>134.21</v>
      </c>
      <c r="H15" s="142" t="s">
        <v>59</v>
      </c>
      <c r="I15" s="143">
        <f>SUM(I16:I24)</f>
        <v>164.5</v>
      </c>
      <c r="J15" s="142" t="s">
        <v>60</v>
      </c>
      <c r="K15" s="143">
        <f>SUM(K16:K24)</f>
        <v>185</v>
      </c>
      <c r="L15" s="142" t="s">
        <v>561</v>
      </c>
      <c r="M15" s="143">
        <f>SUM(M16:M24)</f>
        <v>168.95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  <c r="JF15" s="141"/>
      <c r="JG15" s="141"/>
      <c r="JH15" s="141"/>
      <c r="JI15" s="141"/>
      <c r="JJ15" s="141"/>
      <c r="JK15" s="141"/>
      <c r="JL15" s="141"/>
      <c r="JM15" s="141"/>
      <c r="JN15" s="141"/>
      <c r="JO15" s="141"/>
      <c r="JP15" s="141"/>
      <c r="JQ15" s="141"/>
      <c r="JR15" s="141"/>
      <c r="JS15" s="141"/>
      <c r="JT15" s="141"/>
      <c r="JU15" s="141"/>
      <c r="JV15" s="141"/>
      <c r="JW15" s="141"/>
      <c r="JX15" s="141"/>
      <c r="JY15" s="141"/>
      <c r="JZ15" s="141"/>
      <c r="KA15" s="141"/>
      <c r="KB15" s="141"/>
      <c r="KC15" s="141"/>
      <c r="KD15" s="141"/>
      <c r="KE15" s="141"/>
      <c r="KF15" s="141"/>
      <c r="KG15" s="141"/>
      <c r="KH15" s="141"/>
      <c r="KI15" s="141"/>
      <c r="KJ15" s="141"/>
      <c r="KK15" s="141"/>
      <c r="KL15" s="141"/>
      <c r="KM15" s="141"/>
      <c r="KN15" s="141"/>
      <c r="KO15" s="141"/>
      <c r="KP15" s="141"/>
      <c r="KQ15" s="141"/>
      <c r="KR15" s="141"/>
      <c r="KS15" s="141"/>
      <c r="KT15" s="141"/>
      <c r="KU15" s="141"/>
      <c r="KV15" s="141"/>
      <c r="KW15" s="141"/>
      <c r="KX15" s="141"/>
      <c r="KY15" s="141"/>
      <c r="KZ15" s="141"/>
      <c r="LA15" s="141"/>
      <c r="LB15" s="141"/>
      <c r="LC15" s="141"/>
      <c r="LD15" s="141"/>
      <c r="LE15" s="141"/>
      <c r="LF15" s="141"/>
      <c r="LG15" s="141"/>
      <c r="LH15" s="141"/>
      <c r="LI15" s="141"/>
      <c r="LJ15" s="141"/>
      <c r="LK15" s="141"/>
      <c r="LL15" s="141"/>
      <c r="LM15" s="141"/>
      <c r="LN15" s="141"/>
      <c r="LO15" s="141"/>
      <c r="LP15" s="141"/>
      <c r="LQ15" s="141"/>
      <c r="LR15" s="141"/>
      <c r="LS15" s="141"/>
      <c r="LT15" s="141"/>
      <c r="LU15" s="141"/>
      <c r="LV15" s="141"/>
      <c r="LW15" s="141"/>
      <c r="LX15" s="141"/>
      <c r="LY15" s="141"/>
      <c r="LZ15" s="141"/>
      <c r="MA15" s="141"/>
      <c r="MB15" s="141"/>
      <c r="MC15" s="141"/>
      <c r="MD15" s="141"/>
      <c r="ME15" s="141"/>
      <c r="MF15" s="141"/>
      <c r="MG15" s="141"/>
      <c r="MH15" s="141"/>
      <c r="MI15" s="141"/>
      <c r="MJ15" s="141"/>
      <c r="MK15" s="141"/>
      <c r="ML15" s="141"/>
      <c r="MM15" s="141"/>
      <c r="MN15" s="141"/>
      <c r="MO15" s="141"/>
      <c r="MP15" s="141"/>
      <c r="MQ15" s="141"/>
      <c r="MR15" s="141"/>
      <c r="MS15" s="141"/>
      <c r="MT15" s="141"/>
      <c r="MU15" s="141"/>
      <c r="MV15" s="141"/>
      <c r="MW15" s="141"/>
      <c r="MX15" s="141"/>
      <c r="MY15" s="141"/>
      <c r="MZ15" s="141"/>
      <c r="NA15" s="141"/>
      <c r="NB15" s="141"/>
      <c r="NC15" s="141"/>
      <c r="ND15" s="141"/>
      <c r="NE15" s="141"/>
      <c r="NF15" s="141"/>
      <c r="NG15" s="141"/>
      <c r="NH15" s="141"/>
      <c r="NI15" s="141"/>
      <c r="NJ15" s="141"/>
      <c r="NK15" s="141"/>
      <c r="NL15" s="141"/>
      <c r="NM15" s="141"/>
      <c r="NN15" s="141"/>
      <c r="NO15" s="141"/>
      <c r="NP15" s="141"/>
      <c r="NQ15" s="141"/>
      <c r="NR15" s="141"/>
      <c r="NS15" s="141"/>
      <c r="NT15" s="141"/>
      <c r="NU15" s="141"/>
      <c r="NV15" s="141"/>
      <c r="NW15" s="141"/>
      <c r="NX15" s="141"/>
      <c r="NY15" s="141"/>
      <c r="NZ15" s="141"/>
      <c r="OA15" s="141"/>
      <c r="OB15" s="141"/>
      <c r="OC15" s="141"/>
      <c r="OD15" s="141"/>
      <c r="OE15" s="141"/>
      <c r="OF15" s="141"/>
      <c r="OG15" s="141"/>
      <c r="OH15" s="141"/>
      <c r="OI15" s="141"/>
      <c r="OJ15" s="141"/>
      <c r="OK15" s="141"/>
      <c r="OL15" s="141"/>
      <c r="OM15" s="141"/>
      <c r="ON15" s="141"/>
      <c r="OO15" s="141"/>
      <c r="OP15" s="141"/>
      <c r="OQ15" s="141"/>
      <c r="OR15" s="141"/>
      <c r="OS15" s="141"/>
      <c r="OT15" s="141"/>
      <c r="OU15" s="141"/>
      <c r="OV15" s="141"/>
      <c r="OW15" s="141"/>
      <c r="OX15" s="141"/>
      <c r="OY15" s="141"/>
      <c r="OZ15" s="141"/>
      <c r="PA15" s="141"/>
      <c r="PB15" s="141"/>
      <c r="PC15" s="141"/>
      <c r="PD15" s="141"/>
      <c r="PE15" s="141"/>
      <c r="PF15" s="141"/>
      <c r="PG15" s="141"/>
      <c r="PH15" s="141"/>
      <c r="PI15" s="141"/>
      <c r="PJ15" s="141"/>
      <c r="PK15" s="141"/>
      <c r="PL15" s="141"/>
      <c r="PM15" s="141"/>
      <c r="PN15" s="141"/>
      <c r="PO15" s="141"/>
      <c r="PP15" s="141"/>
      <c r="PQ15" s="141"/>
      <c r="PR15" s="141"/>
      <c r="PS15" s="141"/>
      <c r="PT15" s="141"/>
      <c r="PU15" s="141"/>
      <c r="PV15" s="141"/>
      <c r="PW15" s="141"/>
      <c r="PX15" s="141"/>
      <c r="PY15" s="141"/>
      <c r="PZ15" s="141"/>
      <c r="QA15" s="141"/>
      <c r="QB15" s="141"/>
      <c r="QC15" s="141"/>
      <c r="QD15" s="141"/>
      <c r="QE15" s="141"/>
      <c r="QF15" s="141"/>
      <c r="QG15" s="141"/>
      <c r="QH15" s="141"/>
      <c r="QI15" s="141"/>
      <c r="QJ15" s="141"/>
      <c r="QK15" s="141"/>
      <c r="QL15" s="141"/>
      <c r="QM15" s="141"/>
      <c r="QN15" s="141"/>
      <c r="QO15" s="141"/>
      <c r="QP15" s="141"/>
      <c r="QQ15" s="141"/>
      <c r="QR15" s="141"/>
      <c r="QS15" s="141"/>
      <c r="QT15" s="141"/>
      <c r="QU15" s="141"/>
      <c r="QV15" s="141"/>
      <c r="QW15" s="141"/>
      <c r="QX15" s="141"/>
      <c r="QY15" s="141"/>
      <c r="QZ15" s="141"/>
      <c r="RA15" s="141"/>
      <c r="RB15" s="141"/>
      <c r="RC15" s="141"/>
      <c r="RD15" s="141"/>
      <c r="RE15" s="141"/>
      <c r="RF15" s="141"/>
      <c r="RG15" s="141"/>
      <c r="RH15" s="141"/>
      <c r="RI15" s="141"/>
      <c r="RJ15" s="141"/>
      <c r="RK15" s="141"/>
      <c r="RL15" s="141"/>
      <c r="RM15" s="141"/>
      <c r="RN15" s="141"/>
      <c r="RO15" s="141"/>
      <c r="RP15" s="141"/>
      <c r="RQ15" s="141"/>
      <c r="RR15" s="141"/>
      <c r="RS15" s="141"/>
      <c r="RT15" s="141"/>
      <c r="RU15" s="141"/>
      <c r="RV15" s="141"/>
      <c r="RW15" s="141"/>
      <c r="RX15" s="141"/>
      <c r="RY15" s="141"/>
      <c r="RZ15" s="141"/>
      <c r="SA15" s="141"/>
      <c r="SB15" s="141"/>
      <c r="SC15" s="141"/>
      <c r="SD15" s="141"/>
      <c r="SE15" s="141"/>
      <c r="SF15" s="141"/>
      <c r="SG15" s="141"/>
      <c r="SH15" s="141"/>
      <c r="SI15" s="141"/>
      <c r="SJ15" s="141"/>
      <c r="SK15" s="141"/>
      <c r="SL15" s="141"/>
      <c r="SM15" s="141"/>
      <c r="SN15" s="141"/>
      <c r="SO15" s="141"/>
      <c r="SP15" s="141"/>
      <c r="SQ15" s="141"/>
      <c r="SR15" s="141"/>
      <c r="SS15" s="141"/>
      <c r="ST15" s="141"/>
      <c r="SU15" s="141"/>
      <c r="SV15" s="141"/>
      <c r="SW15" s="141"/>
      <c r="SX15" s="141"/>
      <c r="SY15" s="141"/>
      <c r="SZ15" s="141"/>
      <c r="TA15" s="141"/>
      <c r="TB15" s="141"/>
      <c r="TC15" s="141"/>
      <c r="TD15" s="141"/>
      <c r="TE15" s="141"/>
      <c r="TF15" s="141"/>
      <c r="TG15" s="141"/>
      <c r="TH15" s="141"/>
      <c r="TI15" s="141"/>
      <c r="TJ15" s="141"/>
      <c r="TK15" s="141"/>
      <c r="TL15" s="141"/>
      <c r="TM15" s="141"/>
      <c r="TN15" s="141"/>
      <c r="TO15" s="141"/>
      <c r="TP15" s="141"/>
      <c r="TQ15" s="141"/>
      <c r="TR15" s="141"/>
      <c r="TS15" s="141"/>
      <c r="TT15" s="141"/>
      <c r="TU15" s="141"/>
      <c r="TV15" s="141"/>
      <c r="TW15" s="141"/>
      <c r="TX15" s="141"/>
      <c r="TY15" s="141"/>
      <c r="TZ15" s="141"/>
      <c r="UA15" s="141"/>
      <c r="UB15" s="141"/>
      <c r="UC15" s="141"/>
      <c r="UD15" s="141"/>
      <c r="UE15" s="141"/>
      <c r="UF15" s="141"/>
      <c r="UG15" s="141"/>
      <c r="UH15" s="141"/>
      <c r="UI15" s="141"/>
      <c r="UJ15" s="141"/>
      <c r="UK15" s="141"/>
      <c r="UL15" s="141"/>
      <c r="UM15" s="141"/>
      <c r="UN15" s="141"/>
      <c r="UO15" s="141"/>
      <c r="UP15" s="141"/>
      <c r="UQ15" s="141"/>
      <c r="UR15" s="141"/>
      <c r="US15" s="141"/>
      <c r="UT15" s="141"/>
      <c r="UU15" s="141"/>
      <c r="UV15" s="141"/>
      <c r="UW15" s="141"/>
      <c r="UX15" s="141"/>
      <c r="UY15" s="141"/>
      <c r="UZ15" s="141"/>
      <c r="VA15" s="141"/>
      <c r="VB15" s="141"/>
      <c r="VC15" s="141"/>
      <c r="VD15" s="141"/>
      <c r="VE15" s="141"/>
      <c r="VF15" s="141"/>
      <c r="VG15" s="141"/>
      <c r="VH15" s="141"/>
      <c r="VI15" s="141"/>
      <c r="VJ15" s="141"/>
      <c r="VK15" s="141"/>
      <c r="VL15" s="141"/>
      <c r="VM15" s="141"/>
      <c r="VN15" s="141"/>
      <c r="VO15" s="141"/>
      <c r="VP15" s="141"/>
      <c r="VQ15" s="141"/>
      <c r="VR15" s="141"/>
      <c r="VS15" s="141"/>
      <c r="VT15" s="141"/>
      <c r="VU15" s="141"/>
      <c r="VV15" s="141"/>
      <c r="VW15" s="141"/>
      <c r="VX15" s="141"/>
      <c r="VY15" s="141"/>
      <c r="VZ15" s="141"/>
      <c r="WA15" s="141"/>
      <c r="WB15" s="141"/>
      <c r="WC15" s="141"/>
      <c r="WD15" s="141"/>
      <c r="WE15" s="141"/>
      <c r="WF15" s="141"/>
      <c r="WG15" s="141"/>
      <c r="WH15" s="141"/>
      <c r="WI15" s="141"/>
      <c r="WJ15" s="141"/>
      <c r="WK15" s="141"/>
      <c r="WL15" s="141"/>
      <c r="WM15" s="141"/>
      <c r="WN15" s="141"/>
      <c r="WO15" s="141"/>
      <c r="WP15" s="141"/>
      <c r="WQ15" s="141"/>
      <c r="WR15" s="141"/>
      <c r="WS15" s="141"/>
      <c r="WT15" s="141"/>
      <c r="WU15" s="141"/>
      <c r="WV15" s="141"/>
      <c r="WW15" s="141"/>
      <c r="WX15" s="141"/>
      <c r="WY15" s="141"/>
      <c r="WZ15" s="141"/>
      <c r="XA15" s="141"/>
      <c r="XB15" s="141"/>
      <c r="XC15" s="141"/>
      <c r="XD15" s="141"/>
      <c r="XE15" s="141"/>
      <c r="XF15" s="141"/>
      <c r="XG15" s="141"/>
      <c r="XH15" s="141"/>
      <c r="XI15" s="141"/>
      <c r="XJ15" s="141"/>
      <c r="XK15" s="141"/>
      <c r="XL15" s="141"/>
      <c r="XM15" s="141"/>
      <c r="XN15" s="141"/>
      <c r="XO15" s="141"/>
      <c r="XP15" s="141"/>
      <c r="XQ15" s="141"/>
      <c r="XR15" s="141"/>
      <c r="XS15" s="141"/>
      <c r="XT15" s="141"/>
      <c r="XU15" s="141"/>
      <c r="XV15" s="141"/>
      <c r="XW15" s="141"/>
      <c r="XX15" s="141"/>
      <c r="XY15" s="141"/>
      <c r="XZ15" s="141"/>
      <c r="YA15" s="141"/>
      <c r="YB15" s="141"/>
      <c r="YC15" s="141"/>
      <c r="YD15" s="141"/>
      <c r="YE15" s="141"/>
      <c r="YF15" s="141"/>
      <c r="YG15" s="141"/>
      <c r="YH15" s="141"/>
      <c r="YI15" s="141"/>
      <c r="YJ15" s="141"/>
      <c r="YK15" s="141"/>
      <c r="YL15" s="141"/>
      <c r="YM15" s="141"/>
      <c r="YN15" s="141"/>
      <c r="YO15" s="141"/>
      <c r="YP15" s="141"/>
      <c r="YQ15" s="141"/>
      <c r="YR15" s="141"/>
      <c r="YS15" s="141"/>
      <c r="YT15" s="141"/>
      <c r="YU15" s="141"/>
      <c r="YV15" s="141"/>
      <c r="YW15" s="141"/>
      <c r="YX15" s="141"/>
      <c r="YY15" s="141"/>
      <c r="YZ15" s="141"/>
      <c r="ZA15" s="141"/>
      <c r="ZB15" s="141"/>
      <c r="ZC15" s="141"/>
      <c r="ZD15" s="141"/>
      <c r="ZE15" s="141"/>
      <c r="ZF15" s="141"/>
      <c r="ZG15" s="141"/>
      <c r="ZH15" s="141"/>
      <c r="ZI15" s="141"/>
      <c r="ZJ15" s="141"/>
      <c r="ZK15" s="141"/>
      <c r="ZL15" s="141"/>
      <c r="ZM15" s="141"/>
      <c r="ZN15" s="141"/>
      <c r="ZO15" s="141"/>
      <c r="ZP15" s="141"/>
      <c r="ZQ15" s="141"/>
      <c r="ZR15" s="141"/>
      <c r="ZS15" s="141"/>
      <c r="ZT15" s="141"/>
      <c r="ZU15" s="141"/>
      <c r="ZV15" s="141"/>
      <c r="ZW15" s="141"/>
      <c r="ZX15" s="141"/>
      <c r="ZY15" s="141"/>
      <c r="ZZ15" s="141"/>
      <c r="AAA15" s="141"/>
      <c r="AAB15" s="141"/>
      <c r="AAC15" s="141"/>
      <c r="AAD15" s="141"/>
      <c r="AAE15" s="141"/>
      <c r="AAF15" s="141"/>
      <c r="AAG15" s="141"/>
      <c r="AAH15" s="141"/>
      <c r="AAI15" s="141"/>
      <c r="AAJ15" s="141"/>
      <c r="AAK15" s="141"/>
      <c r="AAL15" s="141"/>
      <c r="AAM15" s="141"/>
      <c r="AAN15" s="141"/>
      <c r="AAO15" s="141"/>
      <c r="AAP15" s="141"/>
      <c r="AAQ15" s="141"/>
      <c r="AAR15" s="141"/>
      <c r="AAS15" s="141"/>
      <c r="AAT15" s="141"/>
      <c r="AAU15" s="141"/>
      <c r="AAV15" s="141"/>
      <c r="AAW15" s="141"/>
      <c r="AAX15" s="141"/>
      <c r="AAY15" s="141"/>
      <c r="AAZ15" s="141"/>
      <c r="ABA15" s="141"/>
      <c r="ABB15" s="141"/>
      <c r="ABC15" s="141"/>
      <c r="ABD15" s="141"/>
      <c r="ABE15" s="141"/>
      <c r="ABF15" s="141"/>
      <c r="ABG15" s="141"/>
      <c r="ABH15" s="141"/>
      <c r="ABI15" s="141"/>
      <c r="ABJ15" s="141"/>
      <c r="ABK15" s="141"/>
      <c r="ABL15" s="141"/>
      <c r="ABM15" s="141"/>
      <c r="ABN15" s="141"/>
      <c r="ABO15" s="141"/>
      <c r="ABP15" s="141"/>
      <c r="ABQ15" s="141"/>
      <c r="ABR15" s="141"/>
      <c r="ABS15" s="141"/>
      <c r="ABT15" s="141"/>
      <c r="ABU15" s="141"/>
      <c r="ABV15" s="141"/>
      <c r="ABW15" s="141"/>
      <c r="ABX15" s="141"/>
      <c r="ABY15" s="141"/>
      <c r="ABZ15" s="141"/>
      <c r="ACA15" s="141"/>
      <c r="ACB15" s="141"/>
      <c r="ACC15" s="141"/>
      <c r="ACD15" s="141"/>
      <c r="ACE15" s="141"/>
      <c r="ACF15" s="141"/>
      <c r="ACG15" s="141"/>
      <c r="ACH15" s="141"/>
      <c r="ACI15" s="141"/>
      <c r="ACJ15" s="141"/>
      <c r="ACK15" s="141"/>
      <c r="ACL15" s="141"/>
      <c r="ACM15" s="141"/>
      <c r="ACN15" s="141"/>
      <c r="ACO15" s="141"/>
      <c r="ACP15" s="141"/>
      <c r="ACQ15" s="141"/>
      <c r="ACR15" s="141"/>
      <c r="ACS15" s="141"/>
      <c r="ACT15" s="141"/>
      <c r="ACU15" s="141"/>
      <c r="ACV15" s="141"/>
      <c r="ACW15" s="141"/>
      <c r="ACX15" s="141"/>
      <c r="ACY15" s="141"/>
      <c r="ACZ15" s="141"/>
      <c r="ADA15" s="141"/>
      <c r="ADB15" s="141"/>
      <c r="ADC15" s="141"/>
      <c r="ADD15" s="141"/>
      <c r="ADE15" s="141"/>
      <c r="ADF15" s="141"/>
      <c r="ADG15" s="141"/>
      <c r="ADH15" s="141"/>
      <c r="ADI15" s="141"/>
      <c r="ADJ15" s="141"/>
      <c r="ADK15" s="141"/>
      <c r="ADL15" s="141"/>
      <c r="ADM15" s="141"/>
      <c r="ADN15" s="141"/>
      <c r="ADO15" s="141"/>
      <c r="ADP15" s="141"/>
      <c r="ADQ15" s="141"/>
      <c r="ADR15" s="141"/>
      <c r="ADS15" s="141"/>
      <c r="ADT15" s="141"/>
      <c r="ADU15" s="141"/>
      <c r="ADV15" s="141"/>
      <c r="ADW15" s="141"/>
      <c r="ADX15" s="141"/>
      <c r="ADY15" s="141"/>
      <c r="ADZ15" s="141"/>
      <c r="AEA15" s="141"/>
      <c r="AEB15" s="141"/>
      <c r="AEC15" s="141"/>
      <c r="AED15" s="141"/>
      <c r="AEE15" s="141"/>
      <c r="AEF15" s="141"/>
      <c r="AEG15" s="141"/>
      <c r="AEH15" s="141"/>
      <c r="AEI15" s="141"/>
      <c r="AEJ15" s="141"/>
      <c r="AEK15" s="141"/>
      <c r="AEL15" s="141"/>
      <c r="AEM15" s="141"/>
      <c r="AEN15" s="141"/>
      <c r="AEO15" s="141"/>
      <c r="AEP15" s="141"/>
      <c r="AEQ15" s="141"/>
      <c r="AER15" s="141"/>
      <c r="AES15" s="141"/>
      <c r="AET15" s="141"/>
      <c r="AEU15" s="141"/>
      <c r="AEV15" s="141"/>
      <c r="AEW15" s="141"/>
      <c r="AEX15" s="141"/>
      <c r="AEY15" s="141"/>
      <c r="AEZ15" s="141"/>
      <c r="AFA15" s="141"/>
      <c r="AFB15" s="141"/>
      <c r="AFC15" s="141"/>
      <c r="AFD15" s="141"/>
      <c r="AFE15" s="141"/>
      <c r="AFF15" s="141"/>
      <c r="AFG15" s="141"/>
      <c r="AFH15" s="141"/>
      <c r="AFI15" s="141"/>
      <c r="AFJ15" s="141"/>
      <c r="AFK15" s="141"/>
      <c r="AFL15" s="141"/>
      <c r="AFM15" s="141"/>
      <c r="AFN15" s="141"/>
      <c r="AFO15" s="141"/>
      <c r="AFP15" s="141"/>
      <c r="AFQ15" s="141"/>
      <c r="AFR15" s="141"/>
      <c r="AFS15" s="141"/>
      <c r="AFT15" s="141"/>
      <c r="AFU15" s="141"/>
      <c r="AFV15" s="141"/>
      <c r="AFW15" s="141"/>
      <c r="AFX15" s="141"/>
      <c r="AFY15" s="141"/>
      <c r="AFZ15" s="141"/>
      <c r="AGA15" s="141"/>
      <c r="AGB15" s="141"/>
      <c r="AGC15" s="141"/>
      <c r="AGD15" s="141"/>
      <c r="AGE15" s="141"/>
      <c r="AGF15" s="141"/>
      <c r="AGG15" s="141"/>
      <c r="AGH15" s="141"/>
      <c r="AGI15" s="141"/>
      <c r="AGJ15" s="141"/>
      <c r="AGK15" s="141"/>
      <c r="AGL15" s="141"/>
      <c r="AGM15" s="141"/>
      <c r="AGN15" s="141"/>
      <c r="AGO15" s="141"/>
      <c r="AGP15" s="141"/>
      <c r="AGQ15" s="141"/>
      <c r="AGR15" s="141"/>
      <c r="AGS15" s="141"/>
      <c r="AGT15" s="141"/>
      <c r="AGU15" s="141"/>
      <c r="AGV15" s="141"/>
      <c r="AGW15" s="141"/>
      <c r="AGX15" s="141"/>
      <c r="AGY15" s="141"/>
      <c r="AGZ15" s="141"/>
      <c r="AHA15" s="141"/>
      <c r="AHB15" s="141"/>
      <c r="AHC15" s="141"/>
      <c r="AHD15" s="141"/>
      <c r="AHE15" s="141"/>
      <c r="AHF15" s="141"/>
      <c r="AHG15" s="141"/>
      <c r="AHH15" s="141"/>
      <c r="AHI15" s="141"/>
      <c r="AHJ15" s="141"/>
      <c r="AHK15" s="141"/>
      <c r="AHL15" s="141"/>
      <c r="AHM15" s="141"/>
      <c r="AHN15" s="141"/>
      <c r="AHO15" s="141"/>
      <c r="AHP15" s="141"/>
      <c r="AHQ15" s="141"/>
      <c r="AHR15" s="141"/>
      <c r="AHS15" s="141"/>
      <c r="AHT15" s="141"/>
      <c r="AHU15" s="141"/>
      <c r="AHV15" s="141"/>
      <c r="AHW15" s="141"/>
      <c r="AHX15" s="141"/>
      <c r="AHY15" s="141"/>
      <c r="AHZ15" s="141"/>
      <c r="AIA15" s="141"/>
      <c r="AIB15" s="141"/>
      <c r="AIC15" s="141"/>
      <c r="AID15" s="141"/>
      <c r="AIE15" s="141"/>
      <c r="AIF15" s="141"/>
      <c r="AIG15" s="141"/>
      <c r="AIH15" s="141"/>
      <c r="AII15" s="141"/>
      <c r="AIJ15" s="141"/>
      <c r="AIK15" s="141"/>
      <c r="AIL15" s="141"/>
      <c r="AIM15" s="141"/>
      <c r="AIN15" s="141"/>
      <c r="AIO15" s="141"/>
      <c r="AIP15" s="141"/>
      <c r="AIQ15" s="141"/>
      <c r="AIR15" s="141"/>
      <c r="AIS15" s="141"/>
      <c r="AIT15" s="141"/>
      <c r="AIU15" s="141"/>
      <c r="AIV15" s="141"/>
      <c r="AIW15" s="141"/>
      <c r="AIX15" s="141"/>
      <c r="AIY15" s="141"/>
      <c r="AIZ15" s="141"/>
      <c r="AJA15" s="141"/>
      <c r="AJB15" s="141"/>
      <c r="AJC15" s="141"/>
      <c r="AJD15" s="141"/>
      <c r="AJE15" s="141"/>
      <c r="AJF15" s="141"/>
      <c r="AJG15" s="141"/>
      <c r="AJH15" s="141"/>
      <c r="AJI15" s="141"/>
      <c r="AJJ15" s="141"/>
      <c r="AJK15" s="141"/>
      <c r="AJL15" s="141"/>
      <c r="AJM15" s="141"/>
      <c r="AJN15" s="141"/>
      <c r="AJO15" s="141"/>
      <c r="AJP15" s="141"/>
      <c r="AJQ15" s="141"/>
      <c r="AJR15" s="141"/>
      <c r="AJS15" s="141"/>
      <c r="AJT15" s="141"/>
      <c r="AJU15" s="141"/>
      <c r="AJV15" s="141"/>
      <c r="AJW15" s="141"/>
      <c r="AJX15" s="141"/>
      <c r="AJY15" s="141"/>
      <c r="AJZ15" s="141"/>
      <c r="AKA15" s="141"/>
      <c r="AKB15" s="141"/>
      <c r="AKC15" s="141"/>
      <c r="AKD15" s="141"/>
      <c r="AKE15" s="141"/>
      <c r="AKF15" s="141"/>
      <c r="AKG15" s="141"/>
      <c r="AKH15" s="141"/>
      <c r="AKI15" s="141"/>
      <c r="AKJ15" s="141"/>
      <c r="AKK15" s="141"/>
      <c r="AKL15" s="141"/>
      <c r="AKM15" s="141"/>
      <c r="AKN15" s="141"/>
      <c r="AKO15" s="141"/>
      <c r="AKP15" s="141"/>
      <c r="AKQ15" s="141"/>
      <c r="AKR15" s="141"/>
      <c r="AKS15" s="141"/>
      <c r="AKT15" s="141"/>
      <c r="AKU15" s="141"/>
      <c r="AKV15" s="141"/>
      <c r="AKW15" s="141"/>
      <c r="AKX15" s="141"/>
      <c r="AKY15" s="141"/>
      <c r="AKZ15" s="141"/>
      <c r="ALA15" s="141"/>
      <c r="ALB15" s="141"/>
      <c r="ALC15" s="141"/>
      <c r="ALD15" s="141"/>
      <c r="ALE15" s="141"/>
      <c r="ALF15" s="141"/>
      <c r="ALG15" s="141"/>
      <c r="ALH15" s="141"/>
      <c r="ALI15" s="141"/>
      <c r="ALJ15" s="141"/>
      <c r="ALK15" s="141"/>
      <c r="ALL15" s="141"/>
      <c r="ALM15" s="141"/>
      <c r="ALN15" s="141"/>
      <c r="ALO15" s="141"/>
      <c r="ALP15" s="141"/>
      <c r="ALQ15" s="141"/>
      <c r="ALR15" s="141"/>
      <c r="ALS15" s="141"/>
      <c r="ALT15" s="141"/>
      <c r="ALU15" s="141"/>
      <c r="ALV15" s="141"/>
      <c r="ALW15" s="141"/>
      <c r="ALX15" s="141"/>
      <c r="ALY15" s="141"/>
      <c r="ALZ15" s="141"/>
      <c r="AMA15" s="141"/>
      <c r="AMB15" s="141"/>
      <c r="AMC15" s="141"/>
      <c r="AMD15" s="141"/>
      <c r="AME15" s="141"/>
      <c r="AMF15" s="141"/>
      <c r="AMG15" s="141"/>
      <c r="AMH15" s="141"/>
      <c r="AMI15" s="141"/>
      <c r="AMJ15" s="141"/>
      <c r="AMK15" s="141"/>
      <c r="AML15" s="141"/>
    </row>
    <row r="16" spans="1:1026" s="1" customFormat="1" ht="49.5" x14ac:dyDescent="0.2">
      <c r="A16" s="3"/>
      <c r="B16" s="145" t="s">
        <v>562</v>
      </c>
      <c r="C16" s="146">
        <v>46.65</v>
      </c>
      <c r="D16" s="145" t="s">
        <v>598</v>
      </c>
      <c r="E16" s="146">
        <v>15.28</v>
      </c>
      <c r="F16" s="145" t="s">
        <v>563</v>
      </c>
      <c r="G16" s="146">
        <v>21.94</v>
      </c>
      <c r="H16" s="145" t="s">
        <v>564</v>
      </c>
      <c r="I16" s="146">
        <v>32.71</v>
      </c>
      <c r="J16" s="145" t="s">
        <v>611</v>
      </c>
      <c r="K16" s="146">
        <v>23.23</v>
      </c>
      <c r="L16" s="145" t="s">
        <v>615</v>
      </c>
      <c r="M16" s="146">
        <v>65.77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</row>
    <row r="17" spans="1:1026" s="1" customFormat="1" ht="49.5" x14ac:dyDescent="0.2">
      <c r="A17" s="3"/>
      <c r="B17" s="145" t="s">
        <v>520</v>
      </c>
      <c r="C17" s="146">
        <v>10.17</v>
      </c>
      <c r="D17" s="145" t="s">
        <v>599</v>
      </c>
      <c r="E17" s="146">
        <v>10.15</v>
      </c>
      <c r="F17" s="145" t="s">
        <v>604</v>
      </c>
      <c r="G17" s="146">
        <v>27.82</v>
      </c>
      <c r="H17" s="145" t="s">
        <v>607</v>
      </c>
      <c r="I17" s="146">
        <v>11.78</v>
      </c>
      <c r="J17" s="145" t="s">
        <v>612</v>
      </c>
      <c r="K17" s="146">
        <v>15.88</v>
      </c>
      <c r="L17" s="145" t="s">
        <v>533</v>
      </c>
      <c r="M17" s="146">
        <v>10.95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</row>
    <row r="18" spans="1:1026" s="1" customFormat="1" ht="33" x14ac:dyDescent="0.2">
      <c r="A18" s="3"/>
      <c r="B18" s="145" t="s">
        <v>594</v>
      </c>
      <c r="C18" s="146">
        <v>70.61</v>
      </c>
      <c r="D18" s="145" t="s">
        <v>565</v>
      </c>
      <c r="E18" s="146">
        <v>85.41</v>
      </c>
      <c r="F18" s="145" t="s">
        <v>605</v>
      </c>
      <c r="G18" s="146">
        <v>47.85</v>
      </c>
      <c r="H18" s="145" t="s">
        <v>608</v>
      </c>
      <c r="I18" s="146">
        <v>70.61</v>
      </c>
      <c r="J18" s="145" t="s">
        <v>565</v>
      </c>
      <c r="K18" s="146">
        <v>85.41</v>
      </c>
      <c r="L18" s="145" t="s">
        <v>566</v>
      </c>
      <c r="M18" s="146">
        <v>54.82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</row>
    <row r="19" spans="1:1026" s="1" customFormat="1" ht="49.5" x14ac:dyDescent="0.2">
      <c r="A19" s="3"/>
      <c r="B19" s="145" t="s">
        <v>587</v>
      </c>
      <c r="C19" s="146">
        <v>2.88</v>
      </c>
      <c r="D19" s="145" t="s">
        <v>600</v>
      </c>
      <c r="E19" s="146">
        <v>12.13</v>
      </c>
      <c r="F19" s="145" t="s">
        <v>567</v>
      </c>
      <c r="G19" s="146">
        <v>28.53</v>
      </c>
      <c r="H19" s="145" t="s">
        <v>609</v>
      </c>
      <c r="I19" s="146">
        <v>12.8</v>
      </c>
      <c r="J19" s="145" t="s">
        <v>568</v>
      </c>
      <c r="K19" s="146">
        <v>4.3600000000000003</v>
      </c>
      <c r="L19" s="145" t="s">
        <v>603</v>
      </c>
      <c r="M19" s="146">
        <v>6.03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</row>
    <row r="20" spans="1:1026" s="1" customFormat="1" ht="49.5" x14ac:dyDescent="0.2">
      <c r="A20" s="3"/>
      <c r="B20" s="145" t="s">
        <v>595</v>
      </c>
      <c r="C20" s="146">
        <v>10.23</v>
      </c>
      <c r="D20" s="145" t="s">
        <v>163</v>
      </c>
      <c r="E20" s="146">
        <v>28.53</v>
      </c>
      <c r="F20" s="145" t="s">
        <v>557</v>
      </c>
      <c r="G20" s="146">
        <v>8.07</v>
      </c>
      <c r="H20" s="145" t="s">
        <v>159</v>
      </c>
      <c r="I20" s="146">
        <v>28.53</v>
      </c>
      <c r="J20" s="145" t="s">
        <v>613</v>
      </c>
      <c r="K20" s="146">
        <v>21.53</v>
      </c>
      <c r="L20" s="145" t="s">
        <v>160</v>
      </c>
      <c r="M20" s="146">
        <v>24.31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</row>
    <row r="21" spans="1:1026" s="1" customFormat="1" ht="49.5" x14ac:dyDescent="0.2">
      <c r="A21" s="3"/>
      <c r="B21" s="145" t="s">
        <v>162</v>
      </c>
      <c r="C21" s="146">
        <v>39.090000000000003</v>
      </c>
      <c r="D21" s="145" t="s">
        <v>601</v>
      </c>
      <c r="E21" s="146">
        <v>9.08</v>
      </c>
      <c r="F21" s="149"/>
      <c r="G21" s="148"/>
      <c r="H21" s="145" t="s">
        <v>557</v>
      </c>
      <c r="I21" s="146">
        <v>8.07</v>
      </c>
      <c r="J21" s="145" t="s">
        <v>163</v>
      </c>
      <c r="K21" s="146">
        <v>28.53</v>
      </c>
      <c r="L21" s="145" t="s">
        <v>574</v>
      </c>
      <c r="M21" s="146">
        <v>7.07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</row>
    <row r="22" spans="1:1026" s="1" customFormat="1" ht="33" x14ac:dyDescent="0.2">
      <c r="A22" s="3"/>
      <c r="B22" s="145" t="s">
        <v>557</v>
      </c>
      <c r="C22" s="146">
        <v>8.07</v>
      </c>
      <c r="D22" s="149"/>
      <c r="E22" s="148"/>
      <c r="F22" s="149"/>
      <c r="G22" s="148"/>
      <c r="H22" s="149"/>
      <c r="I22" s="148"/>
      <c r="J22" s="145" t="s">
        <v>569</v>
      </c>
      <c r="K22" s="146">
        <v>6.06</v>
      </c>
      <c r="L22" s="149"/>
      <c r="M22" s="14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</row>
    <row r="23" spans="1:1026" s="1" customFormat="1" x14ac:dyDescent="0.2">
      <c r="A23" s="3"/>
      <c r="B23" s="149"/>
      <c r="C23" s="148"/>
      <c r="D23" s="149"/>
      <c r="E23" s="148"/>
      <c r="F23" s="149"/>
      <c r="G23" s="148"/>
      <c r="H23" s="149"/>
      <c r="I23" s="148"/>
      <c r="J23" s="149"/>
      <c r="K23" s="148"/>
      <c r="L23" s="149"/>
      <c r="M23" s="14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</row>
    <row r="24" spans="1:1026" s="1" customFormat="1" x14ac:dyDescent="0.2">
      <c r="A24" s="3"/>
      <c r="B24" s="149"/>
      <c r="C24" s="148"/>
      <c r="D24" s="149"/>
      <c r="E24" s="148"/>
      <c r="F24" s="149"/>
      <c r="G24" s="148"/>
      <c r="H24" s="147"/>
      <c r="I24" s="96"/>
      <c r="J24" s="149"/>
      <c r="K24" s="148"/>
      <c r="L24" s="149"/>
      <c r="M24" s="14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</row>
    <row r="25" spans="1:1026" s="144" customFormat="1" ht="49.5" x14ac:dyDescent="0.2">
      <c r="A25" s="141"/>
      <c r="B25" s="142" t="s">
        <v>150</v>
      </c>
      <c r="C25" s="143">
        <f>SUM(C26:C28)</f>
        <v>46.29</v>
      </c>
      <c r="D25" s="142" t="s">
        <v>151</v>
      </c>
      <c r="E25" s="143">
        <f>SUM(E26:E28)</f>
        <v>46.29</v>
      </c>
      <c r="F25" s="142" t="s">
        <v>152</v>
      </c>
      <c r="G25" s="143">
        <f>SUM(G26:G28)</f>
        <v>46.29</v>
      </c>
      <c r="H25" s="142" t="s">
        <v>153</v>
      </c>
      <c r="I25" s="143">
        <f>SUM(I26:I28)</f>
        <v>46.29</v>
      </c>
      <c r="J25" s="142" t="s">
        <v>154</v>
      </c>
      <c r="K25" s="143">
        <f>SUM(K26:K28)</f>
        <v>46.29</v>
      </c>
      <c r="L25" s="142" t="s">
        <v>559</v>
      </c>
      <c r="M25" s="143">
        <f>SUM(M26:M28)</f>
        <v>46.29</v>
      </c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  <c r="JF25" s="141"/>
      <c r="JG25" s="141"/>
      <c r="JH25" s="141"/>
      <c r="JI25" s="141"/>
      <c r="JJ25" s="141"/>
      <c r="JK25" s="141"/>
      <c r="JL25" s="141"/>
      <c r="JM25" s="141"/>
      <c r="JN25" s="141"/>
      <c r="JO25" s="141"/>
      <c r="JP25" s="141"/>
      <c r="JQ25" s="141"/>
      <c r="JR25" s="141"/>
      <c r="JS25" s="141"/>
      <c r="JT25" s="141"/>
      <c r="JU25" s="141"/>
      <c r="JV25" s="141"/>
      <c r="JW25" s="141"/>
      <c r="JX25" s="141"/>
      <c r="JY25" s="141"/>
      <c r="JZ25" s="141"/>
      <c r="KA25" s="141"/>
      <c r="KB25" s="141"/>
      <c r="KC25" s="141"/>
      <c r="KD25" s="141"/>
      <c r="KE25" s="141"/>
      <c r="KF25" s="141"/>
      <c r="KG25" s="141"/>
      <c r="KH25" s="141"/>
      <c r="KI25" s="141"/>
      <c r="KJ25" s="141"/>
      <c r="KK25" s="141"/>
      <c r="KL25" s="141"/>
      <c r="KM25" s="141"/>
      <c r="KN25" s="141"/>
      <c r="KO25" s="141"/>
      <c r="KP25" s="141"/>
      <c r="KQ25" s="141"/>
      <c r="KR25" s="141"/>
      <c r="KS25" s="141"/>
      <c r="KT25" s="141"/>
      <c r="KU25" s="141"/>
      <c r="KV25" s="141"/>
      <c r="KW25" s="141"/>
      <c r="KX25" s="141"/>
      <c r="KY25" s="141"/>
      <c r="KZ25" s="141"/>
      <c r="LA25" s="141"/>
      <c r="LB25" s="141"/>
      <c r="LC25" s="141"/>
      <c r="LD25" s="141"/>
      <c r="LE25" s="141"/>
      <c r="LF25" s="141"/>
      <c r="LG25" s="141"/>
      <c r="LH25" s="141"/>
      <c r="LI25" s="141"/>
      <c r="LJ25" s="141"/>
      <c r="LK25" s="141"/>
      <c r="LL25" s="141"/>
      <c r="LM25" s="141"/>
      <c r="LN25" s="141"/>
      <c r="LO25" s="141"/>
      <c r="LP25" s="141"/>
      <c r="LQ25" s="141"/>
      <c r="LR25" s="141"/>
      <c r="LS25" s="141"/>
      <c r="LT25" s="141"/>
      <c r="LU25" s="141"/>
      <c r="LV25" s="141"/>
      <c r="LW25" s="141"/>
      <c r="LX25" s="141"/>
      <c r="LY25" s="141"/>
      <c r="LZ25" s="141"/>
      <c r="MA25" s="141"/>
      <c r="MB25" s="141"/>
      <c r="MC25" s="141"/>
      <c r="MD25" s="141"/>
      <c r="ME25" s="141"/>
      <c r="MF25" s="141"/>
      <c r="MG25" s="141"/>
      <c r="MH25" s="141"/>
      <c r="MI25" s="141"/>
      <c r="MJ25" s="141"/>
      <c r="MK25" s="141"/>
      <c r="ML25" s="141"/>
      <c r="MM25" s="141"/>
      <c r="MN25" s="141"/>
      <c r="MO25" s="141"/>
      <c r="MP25" s="141"/>
      <c r="MQ25" s="141"/>
      <c r="MR25" s="141"/>
      <c r="MS25" s="141"/>
      <c r="MT25" s="141"/>
      <c r="MU25" s="141"/>
      <c r="MV25" s="141"/>
      <c r="MW25" s="141"/>
      <c r="MX25" s="141"/>
      <c r="MY25" s="141"/>
      <c r="MZ25" s="141"/>
      <c r="NA25" s="141"/>
      <c r="NB25" s="141"/>
      <c r="NC25" s="141"/>
      <c r="ND25" s="141"/>
      <c r="NE25" s="141"/>
      <c r="NF25" s="141"/>
      <c r="NG25" s="141"/>
      <c r="NH25" s="141"/>
      <c r="NI25" s="141"/>
      <c r="NJ25" s="141"/>
      <c r="NK25" s="141"/>
      <c r="NL25" s="141"/>
      <c r="NM25" s="141"/>
      <c r="NN25" s="141"/>
      <c r="NO25" s="141"/>
      <c r="NP25" s="141"/>
      <c r="NQ25" s="141"/>
      <c r="NR25" s="141"/>
      <c r="NS25" s="141"/>
      <c r="NT25" s="141"/>
      <c r="NU25" s="141"/>
      <c r="NV25" s="141"/>
      <c r="NW25" s="141"/>
      <c r="NX25" s="141"/>
      <c r="NY25" s="141"/>
      <c r="NZ25" s="141"/>
      <c r="OA25" s="141"/>
      <c r="OB25" s="141"/>
      <c r="OC25" s="141"/>
      <c r="OD25" s="141"/>
      <c r="OE25" s="141"/>
      <c r="OF25" s="141"/>
      <c r="OG25" s="141"/>
      <c r="OH25" s="141"/>
      <c r="OI25" s="141"/>
      <c r="OJ25" s="141"/>
      <c r="OK25" s="141"/>
      <c r="OL25" s="141"/>
      <c r="OM25" s="141"/>
      <c r="ON25" s="141"/>
      <c r="OO25" s="141"/>
      <c r="OP25" s="141"/>
      <c r="OQ25" s="141"/>
      <c r="OR25" s="141"/>
      <c r="OS25" s="141"/>
      <c r="OT25" s="141"/>
      <c r="OU25" s="141"/>
      <c r="OV25" s="141"/>
      <c r="OW25" s="141"/>
      <c r="OX25" s="141"/>
      <c r="OY25" s="141"/>
      <c r="OZ25" s="141"/>
      <c r="PA25" s="141"/>
      <c r="PB25" s="141"/>
      <c r="PC25" s="141"/>
      <c r="PD25" s="141"/>
      <c r="PE25" s="141"/>
      <c r="PF25" s="141"/>
      <c r="PG25" s="141"/>
      <c r="PH25" s="141"/>
      <c r="PI25" s="141"/>
      <c r="PJ25" s="141"/>
      <c r="PK25" s="141"/>
      <c r="PL25" s="141"/>
      <c r="PM25" s="141"/>
      <c r="PN25" s="141"/>
      <c r="PO25" s="141"/>
      <c r="PP25" s="141"/>
      <c r="PQ25" s="141"/>
      <c r="PR25" s="141"/>
      <c r="PS25" s="141"/>
      <c r="PT25" s="141"/>
      <c r="PU25" s="141"/>
      <c r="PV25" s="141"/>
      <c r="PW25" s="141"/>
      <c r="PX25" s="141"/>
      <c r="PY25" s="141"/>
      <c r="PZ25" s="141"/>
      <c r="QA25" s="141"/>
      <c r="QB25" s="141"/>
      <c r="QC25" s="141"/>
      <c r="QD25" s="141"/>
      <c r="QE25" s="141"/>
      <c r="QF25" s="141"/>
      <c r="QG25" s="141"/>
      <c r="QH25" s="141"/>
      <c r="QI25" s="141"/>
      <c r="QJ25" s="141"/>
      <c r="QK25" s="141"/>
      <c r="QL25" s="141"/>
      <c r="QM25" s="141"/>
      <c r="QN25" s="141"/>
      <c r="QO25" s="141"/>
      <c r="QP25" s="141"/>
      <c r="QQ25" s="141"/>
      <c r="QR25" s="141"/>
      <c r="QS25" s="141"/>
      <c r="QT25" s="141"/>
      <c r="QU25" s="141"/>
      <c r="QV25" s="141"/>
      <c r="QW25" s="141"/>
      <c r="QX25" s="141"/>
      <c r="QY25" s="141"/>
      <c r="QZ25" s="141"/>
      <c r="RA25" s="141"/>
      <c r="RB25" s="141"/>
      <c r="RC25" s="141"/>
      <c r="RD25" s="141"/>
      <c r="RE25" s="141"/>
      <c r="RF25" s="141"/>
      <c r="RG25" s="141"/>
      <c r="RH25" s="141"/>
      <c r="RI25" s="141"/>
      <c r="RJ25" s="141"/>
      <c r="RK25" s="141"/>
      <c r="RL25" s="141"/>
      <c r="RM25" s="141"/>
      <c r="RN25" s="141"/>
      <c r="RO25" s="141"/>
      <c r="RP25" s="141"/>
      <c r="RQ25" s="141"/>
      <c r="RR25" s="141"/>
      <c r="RS25" s="141"/>
      <c r="RT25" s="141"/>
      <c r="RU25" s="141"/>
      <c r="RV25" s="141"/>
      <c r="RW25" s="141"/>
      <c r="RX25" s="141"/>
      <c r="RY25" s="141"/>
      <c r="RZ25" s="141"/>
      <c r="SA25" s="141"/>
      <c r="SB25" s="141"/>
      <c r="SC25" s="141"/>
      <c r="SD25" s="141"/>
      <c r="SE25" s="141"/>
      <c r="SF25" s="141"/>
      <c r="SG25" s="141"/>
      <c r="SH25" s="141"/>
      <c r="SI25" s="141"/>
      <c r="SJ25" s="141"/>
      <c r="SK25" s="141"/>
      <c r="SL25" s="141"/>
      <c r="SM25" s="141"/>
      <c r="SN25" s="141"/>
      <c r="SO25" s="141"/>
      <c r="SP25" s="141"/>
      <c r="SQ25" s="141"/>
      <c r="SR25" s="141"/>
      <c r="SS25" s="141"/>
      <c r="ST25" s="141"/>
      <c r="SU25" s="141"/>
      <c r="SV25" s="141"/>
      <c r="SW25" s="141"/>
      <c r="SX25" s="141"/>
      <c r="SY25" s="141"/>
      <c r="SZ25" s="141"/>
      <c r="TA25" s="141"/>
      <c r="TB25" s="141"/>
      <c r="TC25" s="141"/>
      <c r="TD25" s="141"/>
      <c r="TE25" s="141"/>
      <c r="TF25" s="141"/>
      <c r="TG25" s="141"/>
      <c r="TH25" s="141"/>
      <c r="TI25" s="141"/>
      <c r="TJ25" s="141"/>
      <c r="TK25" s="141"/>
      <c r="TL25" s="141"/>
      <c r="TM25" s="141"/>
      <c r="TN25" s="141"/>
      <c r="TO25" s="141"/>
      <c r="TP25" s="141"/>
      <c r="TQ25" s="141"/>
      <c r="TR25" s="141"/>
      <c r="TS25" s="141"/>
      <c r="TT25" s="141"/>
      <c r="TU25" s="141"/>
      <c r="TV25" s="141"/>
      <c r="TW25" s="141"/>
      <c r="TX25" s="141"/>
      <c r="TY25" s="141"/>
      <c r="TZ25" s="141"/>
      <c r="UA25" s="141"/>
      <c r="UB25" s="141"/>
      <c r="UC25" s="141"/>
      <c r="UD25" s="141"/>
      <c r="UE25" s="141"/>
      <c r="UF25" s="141"/>
      <c r="UG25" s="141"/>
      <c r="UH25" s="141"/>
      <c r="UI25" s="141"/>
      <c r="UJ25" s="141"/>
      <c r="UK25" s="141"/>
      <c r="UL25" s="141"/>
      <c r="UM25" s="141"/>
      <c r="UN25" s="141"/>
      <c r="UO25" s="141"/>
      <c r="UP25" s="141"/>
      <c r="UQ25" s="141"/>
      <c r="UR25" s="141"/>
      <c r="US25" s="141"/>
      <c r="UT25" s="141"/>
      <c r="UU25" s="141"/>
      <c r="UV25" s="141"/>
      <c r="UW25" s="141"/>
      <c r="UX25" s="141"/>
      <c r="UY25" s="141"/>
      <c r="UZ25" s="141"/>
      <c r="VA25" s="141"/>
      <c r="VB25" s="141"/>
      <c r="VC25" s="141"/>
      <c r="VD25" s="141"/>
      <c r="VE25" s="141"/>
      <c r="VF25" s="141"/>
      <c r="VG25" s="141"/>
      <c r="VH25" s="141"/>
      <c r="VI25" s="141"/>
      <c r="VJ25" s="141"/>
      <c r="VK25" s="141"/>
      <c r="VL25" s="141"/>
      <c r="VM25" s="141"/>
      <c r="VN25" s="141"/>
      <c r="VO25" s="141"/>
      <c r="VP25" s="141"/>
      <c r="VQ25" s="141"/>
      <c r="VR25" s="141"/>
      <c r="VS25" s="141"/>
      <c r="VT25" s="141"/>
      <c r="VU25" s="141"/>
      <c r="VV25" s="141"/>
      <c r="VW25" s="141"/>
      <c r="VX25" s="141"/>
      <c r="VY25" s="141"/>
      <c r="VZ25" s="141"/>
      <c r="WA25" s="141"/>
      <c r="WB25" s="141"/>
      <c r="WC25" s="141"/>
      <c r="WD25" s="141"/>
      <c r="WE25" s="141"/>
      <c r="WF25" s="141"/>
      <c r="WG25" s="141"/>
      <c r="WH25" s="141"/>
      <c r="WI25" s="141"/>
      <c r="WJ25" s="141"/>
      <c r="WK25" s="141"/>
      <c r="WL25" s="141"/>
      <c r="WM25" s="141"/>
      <c r="WN25" s="141"/>
      <c r="WO25" s="141"/>
      <c r="WP25" s="141"/>
      <c r="WQ25" s="141"/>
      <c r="WR25" s="141"/>
      <c r="WS25" s="141"/>
      <c r="WT25" s="141"/>
      <c r="WU25" s="141"/>
      <c r="WV25" s="141"/>
      <c r="WW25" s="141"/>
      <c r="WX25" s="141"/>
      <c r="WY25" s="141"/>
      <c r="WZ25" s="141"/>
      <c r="XA25" s="141"/>
      <c r="XB25" s="141"/>
      <c r="XC25" s="141"/>
      <c r="XD25" s="141"/>
      <c r="XE25" s="141"/>
      <c r="XF25" s="141"/>
      <c r="XG25" s="141"/>
      <c r="XH25" s="141"/>
      <c r="XI25" s="141"/>
      <c r="XJ25" s="141"/>
      <c r="XK25" s="141"/>
      <c r="XL25" s="141"/>
      <c r="XM25" s="141"/>
      <c r="XN25" s="141"/>
      <c r="XO25" s="141"/>
      <c r="XP25" s="141"/>
      <c r="XQ25" s="141"/>
      <c r="XR25" s="141"/>
      <c r="XS25" s="141"/>
      <c r="XT25" s="141"/>
      <c r="XU25" s="141"/>
      <c r="XV25" s="141"/>
      <c r="XW25" s="141"/>
      <c r="XX25" s="141"/>
      <c r="XY25" s="141"/>
      <c r="XZ25" s="141"/>
      <c r="YA25" s="141"/>
      <c r="YB25" s="141"/>
      <c r="YC25" s="141"/>
      <c r="YD25" s="141"/>
      <c r="YE25" s="141"/>
      <c r="YF25" s="141"/>
      <c r="YG25" s="141"/>
      <c r="YH25" s="141"/>
      <c r="YI25" s="141"/>
      <c r="YJ25" s="141"/>
      <c r="YK25" s="141"/>
      <c r="YL25" s="141"/>
      <c r="YM25" s="141"/>
      <c r="YN25" s="141"/>
      <c r="YO25" s="141"/>
      <c r="YP25" s="141"/>
      <c r="YQ25" s="141"/>
      <c r="YR25" s="141"/>
      <c r="YS25" s="141"/>
      <c r="YT25" s="141"/>
      <c r="YU25" s="141"/>
      <c r="YV25" s="141"/>
      <c r="YW25" s="141"/>
      <c r="YX25" s="141"/>
      <c r="YY25" s="141"/>
      <c r="YZ25" s="141"/>
      <c r="ZA25" s="141"/>
      <c r="ZB25" s="141"/>
      <c r="ZC25" s="141"/>
      <c r="ZD25" s="141"/>
      <c r="ZE25" s="141"/>
      <c r="ZF25" s="141"/>
      <c r="ZG25" s="141"/>
      <c r="ZH25" s="141"/>
      <c r="ZI25" s="141"/>
      <c r="ZJ25" s="141"/>
      <c r="ZK25" s="141"/>
      <c r="ZL25" s="141"/>
      <c r="ZM25" s="141"/>
      <c r="ZN25" s="141"/>
      <c r="ZO25" s="141"/>
      <c r="ZP25" s="141"/>
      <c r="ZQ25" s="141"/>
      <c r="ZR25" s="141"/>
      <c r="ZS25" s="141"/>
      <c r="ZT25" s="141"/>
      <c r="ZU25" s="141"/>
      <c r="ZV25" s="141"/>
      <c r="ZW25" s="141"/>
      <c r="ZX25" s="141"/>
      <c r="ZY25" s="141"/>
      <c r="ZZ25" s="141"/>
      <c r="AAA25" s="141"/>
      <c r="AAB25" s="141"/>
      <c r="AAC25" s="141"/>
      <c r="AAD25" s="141"/>
      <c r="AAE25" s="141"/>
      <c r="AAF25" s="141"/>
      <c r="AAG25" s="141"/>
      <c r="AAH25" s="141"/>
      <c r="AAI25" s="141"/>
      <c r="AAJ25" s="141"/>
      <c r="AAK25" s="141"/>
      <c r="AAL25" s="141"/>
      <c r="AAM25" s="141"/>
      <c r="AAN25" s="141"/>
      <c r="AAO25" s="141"/>
      <c r="AAP25" s="141"/>
      <c r="AAQ25" s="141"/>
      <c r="AAR25" s="141"/>
      <c r="AAS25" s="141"/>
      <c r="AAT25" s="141"/>
      <c r="AAU25" s="141"/>
      <c r="AAV25" s="141"/>
      <c r="AAW25" s="141"/>
      <c r="AAX25" s="141"/>
      <c r="AAY25" s="141"/>
      <c r="AAZ25" s="141"/>
      <c r="ABA25" s="141"/>
      <c r="ABB25" s="141"/>
      <c r="ABC25" s="141"/>
      <c r="ABD25" s="141"/>
      <c r="ABE25" s="141"/>
      <c r="ABF25" s="141"/>
      <c r="ABG25" s="141"/>
      <c r="ABH25" s="141"/>
      <c r="ABI25" s="141"/>
      <c r="ABJ25" s="141"/>
      <c r="ABK25" s="141"/>
      <c r="ABL25" s="141"/>
      <c r="ABM25" s="141"/>
      <c r="ABN25" s="141"/>
      <c r="ABO25" s="141"/>
      <c r="ABP25" s="141"/>
      <c r="ABQ25" s="141"/>
      <c r="ABR25" s="141"/>
      <c r="ABS25" s="141"/>
      <c r="ABT25" s="141"/>
      <c r="ABU25" s="141"/>
      <c r="ABV25" s="141"/>
      <c r="ABW25" s="141"/>
      <c r="ABX25" s="141"/>
      <c r="ABY25" s="141"/>
      <c r="ABZ25" s="141"/>
      <c r="ACA25" s="141"/>
      <c r="ACB25" s="141"/>
      <c r="ACC25" s="141"/>
      <c r="ACD25" s="141"/>
      <c r="ACE25" s="141"/>
      <c r="ACF25" s="141"/>
      <c r="ACG25" s="141"/>
      <c r="ACH25" s="141"/>
      <c r="ACI25" s="141"/>
      <c r="ACJ25" s="141"/>
      <c r="ACK25" s="141"/>
      <c r="ACL25" s="141"/>
      <c r="ACM25" s="141"/>
      <c r="ACN25" s="141"/>
      <c r="ACO25" s="141"/>
      <c r="ACP25" s="141"/>
      <c r="ACQ25" s="141"/>
      <c r="ACR25" s="141"/>
      <c r="ACS25" s="141"/>
      <c r="ACT25" s="141"/>
      <c r="ACU25" s="141"/>
      <c r="ACV25" s="141"/>
      <c r="ACW25" s="141"/>
      <c r="ACX25" s="141"/>
      <c r="ACY25" s="141"/>
      <c r="ACZ25" s="141"/>
      <c r="ADA25" s="141"/>
      <c r="ADB25" s="141"/>
      <c r="ADC25" s="141"/>
      <c r="ADD25" s="141"/>
      <c r="ADE25" s="141"/>
      <c r="ADF25" s="141"/>
      <c r="ADG25" s="141"/>
      <c r="ADH25" s="141"/>
      <c r="ADI25" s="141"/>
      <c r="ADJ25" s="141"/>
      <c r="ADK25" s="141"/>
      <c r="ADL25" s="141"/>
      <c r="ADM25" s="141"/>
      <c r="ADN25" s="141"/>
      <c r="ADO25" s="141"/>
      <c r="ADP25" s="141"/>
      <c r="ADQ25" s="141"/>
      <c r="ADR25" s="141"/>
      <c r="ADS25" s="141"/>
      <c r="ADT25" s="141"/>
      <c r="ADU25" s="141"/>
      <c r="ADV25" s="141"/>
      <c r="ADW25" s="141"/>
      <c r="ADX25" s="141"/>
      <c r="ADY25" s="141"/>
      <c r="ADZ25" s="141"/>
      <c r="AEA25" s="141"/>
      <c r="AEB25" s="141"/>
      <c r="AEC25" s="141"/>
      <c r="AED25" s="141"/>
      <c r="AEE25" s="141"/>
      <c r="AEF25" s="141"/>
      <c r="AEG25" s="141"/>
      <c r="AEH25" s="141"/>
      <c r="AEI25" s="141"/>
      <c r="AEJ25" s="141"/>
      <c r="AEK25" s="141"/>
      <c r="AEL25" s="141"/>
      <c r="AEM25" s="141"/>
      <c r="AEN25" s="141"/>
      <c r="AEO25" s="141"/>
      <c r="AEP25" s="141"/>
      <c r="AEQ25" s="141"/>
      <c r="AER25" s="141"/>
      <c r="AES25" s="141"/>
      <c r="AET25" s="141"/>
      <c r="AEU25" s="141"/>
      <c r="AEV25" s="141"/>
      <c r="AEW25" s="141"/>
      <c r="AEX25" s="141"/>
      <c r="AEY25" s="141"/>
      <c r="AEZ25" s="141"/>
      <c r="AFA25" s="141"/>
      <c r="AFB25" s="141"/>
      <c r="AFC25" s="141"/>
      <c r="AFD25" s="141"/>
      <c r="AFE25" s="141"/>
      <c r="AFF25" s="141"/>
      <c r="AFG25" s="141"/>
      <c r="AFH25" s="141"/>
      <c r="AFI25" s="141"/>
      <c r="AFJ25" s="141"/>
      <c r="AFK25" s="141"/>
      <c r="AFL25" s="141"/>
      <c r="AFM25" s="141"/>
      <c r="AFN25" s="141"/>
      <c r="AFO25" s="141"/>
      <c r="AFP25" s="141"/>
      <c r="AFQ25" s="141"/>
      <c r="AFR25" s="141"/>
      <c r="AFS25" s="141"/>
      <c r="AFT25" s="141"/>
      <c r="AFU25" s="141"/>
      <c r="AFV25" s="141"/>
      <c r="AFW25" s="141"/>
      <c r="AFX25" s="141"/>
      <c r="AFY25" s="141"/>
      <c r="AFZ25" s="141"/>
      <c r="AGA25" s="141"/>
      <c r="AGB25" s="141"/>
      <c r="AGC25" s="141"/>
      <c r="AGD25" s="141"/>
      <c r="AGE25" s="141"/>
      <c r="AGF25" s="141"/>
      <c r="AGG25" s="141"/>
      <c r="AGH25" s="141"/>
      <c r="AGI25" s="141"/>
      <c r="AGJ25" s="141"/>
      <c r="AGK25" s="141"/>
      <c r="AGL25" s="141"/>
      <c r="AGM25" s="141"/>
      <c r="AGN25" s="141"/>
      <c r="AGO25" s="141"/>
      <c r="AGP25" s="141"/>
      <c r="AGQ25" s="141"/>
      <c r="AGR25" s="141"/>
      <c r="AGS25" s="141"/>
      <c r="AGT25" s="141"/>
      <c r="AGU25" s="141"/>
      <c r="AGV25" s="141"/>
      <c r="AGW25" s="141"/>
      <c r="AGX25" s="141"/>
      <c r="AGY25" s="141"/>
      <c r="AGZ25" s="141"/>
      <c r="AHA25" s="141"/>
      <c r="AHB25" s="141"/>
      <c r="AHC25" s="141"/>
      <c r="AHD25" s="141"/>
      <c r="AHE25" s="141"/>
      <c r="AHF25" s="141"/>
      <c r="AHG25" s="141"/>
      <c r="AHH25" s="141"/>
      <c r="AHI25" s="141"/>
      <c r="AHJ25" s="141"/>
      <c r="AHK25" s="141"/>
      <c r="AHL25" s="141"/>
      <c r="AHM25" s="141"/>
      <c r="AHN25" s="141"/>
      <c r="AHO25" s="141"/>
      <c r="AHP25" s="141"/>
      <c r="AHQ25" s="141"/>
      <c r="AHR25" s="141"/>
      <c r="AHS25" s="141"/>
      <c r="AHT25" s="141"/>
      <c r="AHU25" s="141"/>
      <c r="AHV25" s="141"/>
      <c r="AHW25" s="141"/>
      <c r="AHX25" s="141"/>
      <c r="AHY25" s="141"/>
      <c r="AHZ25" s="141"/>
      <c r="AIA25" s="141"/>
      <c r="AIB25" s="141"/>
      <c r="AIC25" s="141"/>
      <c r="AID25" s="141"/>
      <c r="AIE25" s="141"/>
      <c r="AIF25" s="141"/>
      <c r="AIG25" s="141"/>
      <c r="AIH25" s="141"/>
      <c r="AII25" s="141"/>
      <c r="AIJ25" s="141"/>
      <c r="AIK25" s="141"/>
      <c r="AIL25" s="141"/>
      <c r="AIM25" s="141"/>
      <c r="AIN25" s="141"/>
      <c r="AIO25" s="141"/>
      <c r="AIP25" s="141"/>
      <c r="AIQ25" s="141"/>
      <c r="AIR25" s="141"/>
      <c r="AIS25" s="141"/>
      <c r="AIT25" s="141"/>
      <c r="AIU25" s="141"/>
      <c r="AIV25" s="141"/>
      <c r="AIW25" s="141"/>
      <c r="AIX25" s="141"/>
      <c r="AIY25" s="141"/>
      <c r="AIZ25" s="141"/>
      <c r="AJA25" s="141"/>
      <c r="AJB25" s="141"/>
      <c r="AJC25" s="141"/>
      <c r="AJD25" s="141"/>
      <c r="AJE25" s="141"/>
      <c r="AJF25" s="141"/>
      <c r="AJG25" s="141"/>
      <c r="AJH25" s="141"/>
      <c r="AJI25" s="141"/>
      <c r="AJJ25" s="141"/>
      <c r="AJK25" s="141"/>
      <c r="AJL25" s="141"/>
      <c r="AJM25" s="141"/>
      <c r="AJN25" s="141"/>
      <c r="AJO25" s="141"/>
      <c r="AJP25" s="141"/>
      <c r="AJQ25" s="141"/>
      <c r="AJR25" s="141"/>
      <c r="AJS25" s="141"/>
      <c r="AJT25" s="141"/>
      <c r="AJU25" s="141"/>
      <c r="AJV25" s="141"/>
      <c r="AJW25" s="141"/>
      <c r="AJX25" s="141"/>
      <c r="AJY25" s="141"/>
      <c r="AJZ25" s="141"/>
      <c r="AKA25" s="141"/>
      <c r="AKB25" s="141"/>
      <c r="AKC25" s="141"/>
      <c r="AKD25" s="141"/>
      <c r="AKE25" s="141"/>
      <c r="AKF25" s="141"/>
      <c r="AKG25" s="141"/>
      <c r="AKH25" s="141"/>
      <c r="AKI25" s="141"/>
      <c r="AKJ25" s="141"/>
      <c r="AKK25" s="141"/>
      <c r="AKL25" s="141"/>
      <c r="AKM25" s="141"/>
      <c r="AKN25" s="141"/>
      <c r="AKO25" s="141"/>
      <c r="AKP25" s="141"/>
      <c r="AKQ25" s="141"/>
      <c r="AKR25" s="141"/>
      <c r="AKS25" s="141"/>
      <c r="AKT25" s="141"/>
      <c r="AKU25" s="141"/>
      <c r="AKV25" s="141"/>
      <c r="AKW25" s="141"/>
      <c r="AKX25" s="141"/>
      <c r="AKY25" s="141"/>
      <c r="AKZ25" s="141"/>
      <c r="ALA25" s="141"/>
      <c r="ALB25" s="141"/>
      <c r="ALC25" s="141"/>
      <c r="ALD25" s="141"/>
      <c r="ALE25" s="141"/>
      <c r="ALF25" s="141"/>
      <c r="ALG25" s="141"/>
      <c r="ALH25" s="141"/>
      <c r="ALI25" s="141"/>
      <c r="ALJ25" s="141"/>
      <c r="ALK25" s="141"/>
      <c r="ALL25" s="141"/>
      <c r="ALM25" s="141"/>
      <c r="ALN25" s="141"/>
      <c r="ALO25" s="141"/>
      <c r="ALP25" s="141"/>
      <c r="ALQ25" s="141"/>
      <c r="ALR25" s="141"/>
      <c r="ALS25" s="141"/>
      <c r="ALT25" s="141"/>
      <c r="ALU25" s="141"/>
      <c r="ALV25" s="141"/>
      <c r="ALW25" s="141"/>
      <c r="ALX25" s="141"/>
      <c r="ALY25" s="141"/>
      <c r="ALZ25" s="141"/>
      <c r="AMA25" s="141"/>
      <c r="AMB25" s="141"/>
      <c r="AMC25" s="141"/>
      <c r="AMD25" s="141"/>
      <c r="AME25" s="141"/>
      <c r="AMF25" s="141"/>
      <c r="AMG25" s="141"/>
      <c r="AMH25" s="141"/>
      <c r="AMI25" s="141"/>
      <c r="AMJ25" s="141"/>
      <c r="AMK25" s="141"/>
      <c r="AML25" s="141"/>
    </row>
    <row r="26" spans="1:1026" s="1" customFormat="1" x14ac:dyDescent="0.2">
      <c r="A26" s="3"/>
      <c r="B26" s="145" t="s">
        <v>571</v>
      </c>
      <c r="C26" s="146">
        <v>23.39</v>
      </c>
      <c r="D26" s="145" t="s">
        <v>571</v>
      </c>
      <c r="E26" s="146">
        <v>23.39</v>
      </c>
      <c r="F26" s="145" t="s">
        <v>571</v>
      </c>
      <c r="G26" s="146">
        <v>23.39</v>
      </c>
      <c r="H26" s="145" t="s">
        <v>571</v>
      </c>
      <c r="I26" s="146">
        <v>23.39</v>
      </c>
      <c r="J26" s="145" t="s">
        <v>571</v>
      </c>
      <c r="K26" s="146">
        <v>23.39</v>
      </c>
      <c r="L26" s="145" t="s">
        <v>571</v>
      </c>
      <c r="M26" s="146">
        <v>23.39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</row>
    <row r="27" spans="1:1026" s="1" customFormat="1" x14ac:dyDescent="0.2">
      <c r="A27" s="3"/>
      <c r="B27" s="145" t="s">
        <v>560</v>
      </c>
      <c r="C27" s="146">
        <v>22.9</v>
      </c>
      <c r="D27" s="145" t="s">
        <v>560</v>
      </c>
      <c r="E27" s="146">
        <v>22.9</v>
      </c>
      <c r="F27" s="145" t="s">
        <v>560</v>
      </c>
      <c r="G27" s="146">
        <v>22.9</v>
      </c>
      <c r="H27" s="145" t="s">
        <v>560</v>
      </c>
      <c r="I27" s="146">
        <v>22.9</v>
      </c>
      <c r="J27" s="145" t="s">
        <v>560</v>
      </c>
      <c r="K27" s="146">
        <v>22.9</v>
      </c>
      <c r="L27" s="145" t="s">
        <v>560</v>
      </c>
      <c r="M27" s="146">
        <v>22.9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</row>
    <row r="28" spans="1:1026" s="1" customFormat="1" x14ac:dyDescent="0.2">
      <c r="A28" s="3"/>
      <c r="B28" s="148"/>
      <c r="C28" s="96"/>
      <c r="D28" s="148"/>
      <c r="E28" s="148"/>
      <c r="F28" s="148"/>
      <c r="G28" s="148"/>
      <c r="H28" s="148"/>
      <c r="I28" s="96"/>
      <c r="J28" s="148"/>
      <c r="K28" s="96"/>
      <c r="L28" s="148"/>
      <c r="M28" s="9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</row>
    <row r="29" spans="1:1026" s="1" customFormat="1" x14ac:dyDescent="0.2">
      <c r="A29" s="3"/>
      <c r="B29" s="214" t="s">
        <v>62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</row>
    <row r="30" spans="1:1026" s="144" customFormat="1" x14ac:dyDescent="0.2">
      <c r="A30" s="141"/>
      <c r="B30" s="142" t="s">
        <v>63</v>
      </c>
      <c r="C30" s="143">
        <f>SUM(C31:C36)</f>
        <v>134.82</v>
      </c>
      <c r="D30" s="142" t="s">
        <v>64</v>
      </c>
      <c r="E30" s="143">
        <f>SUM(E31:E36)</f>
        <v>105.22999999999999</v>
      </c>
      <c r="F30" s="142" t="s">
        <v>65</v>
      </c>
      <c r="G30" s="143">
        <f>SUM(G31:G36)</f>
        <v>193.47</v>
      </c>
      <c r="H30" s="142" t="s">
        <v>66</v>
      </c>
      <c r="I30" s="143">
        <f>SUM(I31:I36)</f>
        <v>109.03</v>
      </c>
      <c r="J30" s="142" t="s">
        <v>67</v>
      </c>
      <c r="K30" s="143">
        <f>SUM(K31:K36)</f>
        <v>116.17</v>
      </c>
      <c r="L30" s="142" t="s">
        <v>572</v>
      </c>
      <c r="M30" s="143">
        <f>SUM(M31:M36)</f>
        <v>206.66</v>
      </c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  <c r="IT30" s="141"/>
      <c r="IU30" s="141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  <c r="JF30" s="141"/>
      <c r="JG30" s="141"/>
      <c r="JH30" s="141"/>
      <c r="JI30" s="141"/>
      <c r="JJ30" s="141"/>
      <c r="JK30" s="141"/>
      <c r="JL30" s="141"/>
      <c r="JM30" s="141"/>
      <c r="JN30" s="141"/>
      <c r="JO30" s="141"/>
      <c r="JP30" s="141"/>
      <c r="JQ30" s="141"/>
      <c r="JR30" s="141"/>
      <c r="JS30" s="141"/>
      <c r="JT30" s="141"/>
      <c r="JU30" s="141"/>
      <c r="JV30" s="141"/>
      <c r="JW30" s="141"/>
      <c r="JX30" s="141"/>
      <c r="JY30" s="141"/>
      <c r="JZ30" s="141"/>
      <c r="KA30" s="141"/>
      <c r="KB30" s="141"/>
      <c r="KC30" s="141"/>
      <c r="KD30" s="141"/>
      <c r="KE30" s="141"/>
      <c r="KF30" s="141"/>
      <c r="KG30" s="141"/>
      <c r="KH30" s="141"/>
      <c r="KI30" s="141"/>
      <c r="KJ30" s="141"/>
      <c r="KK30" s="141"/>
      <c r="KL30" s="141"/>
      <c r="KM30" s="141"/>
      <c r="KN30" s="141"/>
      <c r="KO30" s="141"/>
      <c r="KP30" s="141"/>
      <c r="KQ30" s="141"/>
      <c r="KR30" s="141"/>
      <c r="KS30" s="141"/>
      <c r="KT30" s="141"/>
      <c r="KU30" s="141"/>
      <c r="KV30" s="141"/>
      <c r="KW30" s="141"/>
      <c r="KX30" s="141"/>
      <c r="KY30" s="141"/>
      <c r="KZ30" s="141"/>
      <c r="LA30" s="141"/>
      <c r="LB30" s="141"/>
      <c r="LC30" s="141"/>
      <c r="LD30" s="141"/>
      <c r="LE30" s="141"/>
      <c r="LF30" s="141"/>
      <c r="LG30" s="141"/>
      <c r="LH30" s="141"/>
      <c r="LI30" s="141"/>
      <c r="LJ30" s="141"/>
      <c r="LK30" s="141"/>
      <c r="LL30" s="141"/>
      <c r="LM30" s="141"/>
      <c r="LN30" s="141"/>
      <c r="LO30" s="141"/>
      <c r="LP30" s="141"/>
      <c r="LQ30" s="141"/>
      <c r="LR30" s="141"/>
      <c r="LS30" s="141"/>
      <c r="LT30" s="141"/>
      <c r="LU30" s="141"/>
      <c r="LV30" s="141"/>
      <c r="LW30" s="141"/>
      <c r="LX30" s="141"/>
      <c r="LY30" s="141"/>
      <c r="LZ30" s="141"/>
      <c r="MA30" s="141"/>
      <c r="MB30" s="141"/>
      <c r="MC30" s="141"/>
      <c r="MD30" s="141"/>
      <c r="ME30" s="141"/>
      <c r="MF30" s="141"/>
      <c r="MG30" s="141"/>
      <c r="MH30" s="141"/>
      <c r="MI30" s="141"/>
      <c r="MJ30" s="141"/>
      <c r="MK30" s="141"/>
      <c r="ML30" s="141"/>
      <c r="MM30" s="141"/>
      <c r="MN30" s="141"/>
      <c r="MO30" s="141"/>
      <c r="MP30" s="141"/>
      <c r="MQ30" s="141"/>
      <c r="MR30" s="141"/>
      <c r="MS30" s="141"/>
      <c r="MT30" s="141"/>
      <c r="MU30" s="141"/>
      <c r="MV30" s="141"/>
      <c r="MW30" s="141"/>
      <c r="MX30" s="141"/>
      <c r="MY30" s="141"/>
      <c r="MZ30" s="141"/>
      <c r="NA30" s="141"/>
      <c r="NB30" s="141"/>
      <c r="NC30" s="141"/>
      <c r="ND30" s="141"/>
      <c r="NE30" s="141"/>
      <c r="NF30" s="141"/>
      <c r="NG30" s="141"/>
      <c r="NH30" s="141"/>
      <c r="NI30" s="141"/>
      <c r="NJ30" s="141"/>
      <c r="NK30" s="141"/>
      <c r="NL30" s="141"/>
      <c r="NM30" s="141"/>
      <c r="NN30" s="141"/>
      <c r="NO30" s="141"/>
      <c r="NP30" s="141"/>
      <c r="NQ30" s="141"/>
      <c r="NR30" s="141"/>
      <c r="NS30" s="141"/>
      <c r="NT30" s="141"/>
      <c r="NU30" s="141"/>
      <c r="NV30" s="141"/>
      <c r="NW30" s="141"/>
      <c r="NX30" s="141"/>
      <c r="NY30" s="141"/>
      <c r="NZ30" s="141"/>
      <c r="OA30" s="141"/>
      <c r="OB30" s="141"/>
      <c r="OC30" s="141"/>
      <c r="OD30" s="141"/>
      <c r="OE30" s="141"/>
      <c r="OF30" s="141"/>
      <c r="OG30" s="141"/>
      <c r="OH30" s="141"/>
      <c r="OI30" s="141"/>
      <c r="OJ30" s="141"/>
      <c r="OK30" s="141"/>
      <c r="OL30" s="141"/>
      <c r="OM30" s="141"/>
      <c r="ON30" s="141"/>
      <c r="OO30" s="141"/>
      <c r="OP30" s="141"/>
      <c r="OQ30" s="141"/>
      <c r="OR30" s="141"/>
      <c r="OS30" s="141"/>
      <c r="OT30" s="141"/>
      <c r="OU30" s="141"/>
      <c r="OV30" s="141"/>
      <c r="OW30" s="141"/>
      <c r="OX30" s="141"/>
      <c r="OY30" s="141"/>
      <c r="OZ30" s="141"/>
      <c r="PA30" s="141"/>
      <c r="PB30" s="141"/>
      <c r="PC30" s="141"/>
      <c r="PD30" s="141"/>
      <c r="PE30" s="141"/>
      <c r="PF30" s="141"/>
      <c r="PG30" s="141"/>
      <c r="PH30" s="141"/>
      <c r="PI30" s="141"/>
      <c r="PJ30" s="141"/>
      <c r="PK30" s="141"/>
      <c r="PL30" s="141"/>
      <c r="PM30" s="141"/>
      <c r="PN30" s="141"/>
      <c r="PO30" s="141"/>
      <c r="PP30" s="141"/>
      <c r="PQ30" s="141"/>
      <c r="PR30" s="141"/>
      <c r="PS30" s="141"/>
      <c r="PT30" s="141"/>
      <c r="PU30" s="141"/>
      <c r="PV30" s="141"/>
      <c r="PW30" s="141"/>
      <c r="PX30" s="141"/>
      <c r="PY30" s="141"/>
      <c r="PZ30" s="141"/>
      <c r="QA30" s="141"/>
      <c r="QB30" s="141"/>
      <c r="QC30" s="141"/>
      <c r="QD30" s="141"/>
      <c r="QE30" s="141"/>
      <c r="QF30" s="141"/>
      <c r="QG30" s="141"/>
      <c r="QH30" s="141"/>
      <c r="QI30" s="141"/>
      <c r="QJ30" s="141"/>
      <c r="QK30" s="141"/>
      <c r="QL30" s="141"/>
      <c r="QM30" s="141"/>
      <c r="QN30" s="141"/>
      <c r="QO30" s="141"/>
      <c r="QP30" s="141"/>
      <c r="QQ30" s="141"/>
      <c r="QR30" s="141"/>
      <c r="QS30" s="141"/>
      <c r="QT30" s="141"/>
      <c r="QU30" s="141"/>
      <c r="QV30" s="141"/>
      <c r="QW30" s="141"/>
      <c r="QX30" s="141"/>
      <c r="QY30" s="141"/>
      <c r="QZ30" s="141"/>
      <c r="RA30" s="141"/>
      <c r="RB30" s="141"/>
      <c r="RC30" s="141"/>
      <c r="RD30" s="141"/>
      <c r="RE30" s="141"/>
      <c r="RF30" s="141"/>
      <c r="RG30" s="141"/>
      <c r="RH30" s="141"/>
      <c r="RI30" s="141"/>
      <c r="RJ30" s="141"/>
      <c r="RK30" s="141"/>
      <c r="RL30" s="141"/>
      <c r="RM30" s="141"/>
      <c r="RN30" s="141"/>
      <c r="RO30" s="141"/>
      <c r="RP30" s="141"/>
      <c r="RQ30" s="141"/>
      <c r="RR30" s="141"/>
      <c r="RS30" s="141"/>
      <c r="RT30" s="141"/>
      <c r="RU30" s="141"/>
      <c r="RV30" s="141"/>
      <c r="RW30" s="141"/>
      <c r="RX30" s="141"/>
      <c r="RY30" s="141"/>
      <c r="RZ30" s="141"/>
      <c r="SA30" s="141"/>
      <c r="SB30" s="141"/>
      <c r="SC30" s="141"/>
      <c r="SD30" s="141"/>
      <c r="SE30" s="141"/>
      <c r="SF30" s="141"/>
      <c r="SG30" s="141"/>
      <c r="SH30" s="141"/>
      <c r="SI30" s="141"/>
      <c r="SJ30" s="141"/>
      <c r="SK30" s="141"/>
      <c r="SL30" s="141"/>
      <c r="SM30" s="141"/>
      <c r="SN30" s="141"/>
      <c r="SO30" s="141"/>
      <c r="SP30" s="141"/>
      <c r="SQ30" s="141"/>
      <c r="SR30" s="141"/>
      <c r="SS30" s="141"/>
      <c r="ST30" s="141"/>
      <c r="SU30" s="141"/>
      <c r="SV30" s="141"/>
      <c r="SW30" s="141"/>
      <c r="SX30" s="141"/>
      <c r="SY30" s="141"/>
      <c r="SZ30" s="141"/>
      <c r="TA30" s="141"/>
      <c r="TB30" s="141"/>
      <c r="TC30" s="141"/>
      <c r="TD30" s="141"/>
      <c r="TE30" s="141"/>
      <c r="TF30" s="141"/>
      <c r="TG30" s="141"/>
      <c r="TH30" s="141"/>
      <c r="TI30" s="141"/>
      <c r="TJ30" s="141"/>
      <c r="TK30" s="141"/>
      <c r="TL30" s="141"/>
      <c r="TM30" s="141"/>
      <c r="TN30" s="141"/>
      <c r="TO30" s="141"/>
      <c r="TP30" s="141"/>
      <c r="TQ30" s="141"/>
      <c r="TR30" s="141"/>
      <c r="TS30" s="141"/>
      <c r="TT30" s="141"/>
      <c r="TU30" s="141"/>
      <c r="TV30" s="141"/>
      <c r="TW30" s="141"/>
      <c r="TX30" s="141"/>
      <c r="TY30" s="141"/>
      <c r="TZ30" s="141"/>
      <c r="UA30" s="141"/>
      <c r="UB30" s="141"/>
      <c r="UC30" s="141"/>
      <c r="UD30" s="141"/>
      <c r="UE30" s="141"/>
      <c r="UF30" s="141"/>
      <c r="UG30" s="141"/>
      <c r="UH30" s="141"/>
      <c r="UI30" s="141"/>
      <c r="UJ30" s="141"/>
      <c r="UK30" s="141"/>
      <c r="UL30" s="141"/>
      <c r="UM30" s="141"/>
      <c r="UN30" s="141"/>
      <c r="UO30" s="141"/>
      <c r="UP30" s="141"/>
      <c r="UQ30" s="141"/>
      <c r="UR30" s="141"/>
      <c r="US30" s="141"/>
      <c r="UT30" s="141"/>
      <c r="UU30" s="141"/>
      <c r="UV30" s="141"/>
      <c r="UW30" s="141"/>
      <c r="UX30" s="141"/>
      <c r="UY30" s="141"/>
      <c r="UZ30" s="141"/>
      <c r="VA30" s="141"/>
      <c r="VB30" s="141"/>
      <c r="VC30" s="141"/>
      <c r="VD30" s="141"/>
      <c r="VE30" s="141"/>
      <c r="VF30" s="141"/>
      <c r="VG30" s="141"/>
      <c r="VH30" s="141"/>
      <c r="VI30" s="141"/>
      <c r="VJ30" s="141"/>
      <c r="VK30" s="141"/>
      <c r="VL30" s="141"/>
      <c r="VM30" s="141"/>
      <c r="VN30" s="141"/>
      <c r="VO30" s="141"/>
      <c r="VP30" s="141"/>
      <c r="VQ30" s="141"/>
      <c r="VR30" s="141"/>
      <c r="VS30" s="141"/>
      <c r="VT30" s="141"/>
      <c r="VU30" s="141"/>
      <c r="VV30" s="141"/>
      <c r="VW30" s="141"/>
      <c r="VX30" s="141"/>
      <c r="VY30" s="141"/>
      <c r="VZ30" s="141"/>
      <c r="WA30" s="141"/>
      <c r="WB30" s="141"/>
      <c r="WC30" s="141"/>
      <c r="WD30" s="141"/>
      <c r="WE30" s="141"/>
      <c r="WF30" s="141"/>
      <c r="WG30" s="141"/>
      <c r="WH30" s="141"/>
      <c r="WI30" s="141"/>
      <c r="WJ30" s="141"/>
      <c r="WK30" s="141"/>
      <c r="WL30" s="141"/>
      <c r="WM30" s="141"/>
      <c r="WN30" s="141"/>
      <c r="WO30" s="141"/>
      <c r="WP30" s="141"/>
      <c r="WQ30" s="141"/>
      <c r="WR30" s="141"/>
      <c r="WS30" s="141"/>
      <c r="WT30" s="141"/>
      <c r="WU30" s="141"/>
      <c r="WV30" s="141"/>
      <c r="WW30" s="141"/>
      <c r="WX30" s="141"/>
      <c r="WY30" s="141"/>
      <c r="WZ30" s="141"/>
      <c r="XA30" s="141"/>
      <c r="XB30" s="141"/>
      <c r="XC30" s="141"/>
      <c r="XD30" s="141"/>
      <c r="XE30" s="141"/>
      <c r="XF30" s="141"/>
      <c r="XG30" s="141"/>
      <c r="XH30" s="141"/>
      <c r="XI30" s="141"/>
      <c r="XJ30" s="141"/>
      <c r="XK30" s="141"/>
      <c r="XL30" s="141"/>
      <c r="XM30" s="141"/>
      <c r="XN30" s="141"/>
      <c r="XO30" s="141"/>
      <c r="XP30" s="141"/>
      <c r="XQ30" s="141"/>
      <c r="XR30" s="141"/>
      <c r="XS30" s="141"/>
      <c r="XT30" s="141"/>
      <c r="XU30" s="141"/>
      <c r="XV30" s="141"/>
      <c r="XW30" s="141"/>
      <c r="XX30" s="141"/>
      <c r="XY30" s="141"/>
      <c r="XZ30" s="141"/>
      <c r="YA30" s="141"/>
      <c r="YB30" s="141"/>
      <c r="YC30" s="141"/>
      <c r="YD30" s="141"/>
      <c r="YE30" s="141"/>
      <c r="YF30" s="141"/>
      <c r="YG30" s="141"/>
      <c r="YH30" s="141"/>
      <c r="YI30" s="141"/>
      <c r="YJ30" s="141"/>
      <c r="YK30" s="141"/>
      <c r="YL30" s="141"/>
      <c r="YM30" s="141"/>
      <c r="YN30" s="141"/>
      <c r="YO30" s="141"/>
      <c r="YP30" s="141"/>
      <c r="YQ30" s="141"/>
      <c r="YR30" s="141"/>
      <c r="YS30" s="141"/>
      <c r="YT30" s="141"/>
      <c r="YU30" s="141"/>
      <c r="YV30" s="141"/>
      <c r="YW30" s="141"/>
      <c r="YX30" s="141"/>
      <c r="YY30" s="141"/>
      <c r="YZ30" s="141"/>
      <c r="ZA30" s="141"/>
      <c r="ZB30" s="141"/>
      <c r="ZC30" s="141"/>
      <c r="ZD30" s="141"/>
      <c r="ZE30" s="141"/>
      <c r="ZF30" s="141"/>
      <c r="ZG30" s="141"/>
      <c r="ZH30" s="141"/>
      <c r="ZI30" s="141"/>
      <c r="ZJ30" s="141"/>
      <c r="ZK30" s="141"/>
      <c r="ZL30" s="141"/>
      <c r="ZM30" s="141"/>
      <c r="ZN30" s="141"/>
      <c r="ZO30" s="141"/>
      <c r="ZP30" s="141"/>
      <c r="ZQ30" s="141"/>
      <c r="ZR30" s="141"/>
      <c r="ZS30" s="141"/>
      <c r="ZT30" s="141"/>
      <c r="ZU30" s="141"/>
      <c r="ZV30" s="141"/>
      <c r="ZW30" s="141"/>
      <c r="ZX30" s="141"/>
      <c r="ZY30" s="141"/>
      <c r="ZZ30" s="141"/>
      <c r="AAA30" s="141"/>
      <c r="AAB30" s="141"/>
      <c r="AAC30" s="141"/>
      <c r="AAD30" s="141"/>
      <c r="AAE30" s="141"/>
      <c r="AAF30" s="141"/>
      <c r="AAG30" s="141"/>
      <c r="AAH30" s="141"/>
      <c r="AAI30" s="141"/>
      <c r="AAJ30" s="141"/>
      <c r="AAK30" s="141"/>
      <c r="AAL30" s="141"/>
      <c r="AAM30" s="141"/>
      <c r="AAN30" s="141"/>
      <c r="AAO30" s="141"/>
      <c r="AAP30" s="141"/>
      <c r="AAQ30" s="141"/>
      <c r="AAR30" s="141"/>
      <c r="AAS30" s="141"/>
      <c r="AAT30" s="141"/>
      <c r="AAU30" s="141"/>
      <c r="AAV30" s="141"/>
      <c r="AAW30" s="141"/>
      <c r="AAX30" s="141"/>
      <c r="AAY30" s="141"/>
      <c r="AAZ30" s="141"/>
      <c r="ABA30" s="141"/>
      <c r="ABB30" s="141"/>
      <c r="ABC30" s="141"/>
      <c r="ABD30" s="141"/>
      <c r="ABE30" s="141"/>
      <c r="ABF30" s="141"/>
      <c r="ABG30" s="141"/>
      <c r="ABH30" s="141"/>
      <c r="ABI30" s="141"/>
      <c r="ABJ30" s="141"/>
      <c r="ABK30" s="141"/>
      <c r="ABL30" s="141"/>
      <c r="ABM30" s="141"/>
      <c r="ABN30" s="141"/>
      <c r="ABO30" s="141"/>
      <c r="ABP30" s="141"/>
      <c r="ABQ30" s="141"/>
      <c r="ABR30" s="141"/>
      <c r="ABS30" s="141"/>
      <c r="ABT30" s="141"/>
      <c r="ABU30" s="141"/>
      <c r="ABV30" s="141"/>
      <c r="ABW30" s="141"/>
      <c r="ABX30" s="141"/>
      <c r="ABY30" s="141"/>
      <c r="ABZ30" s="141"/>
      <c r="ACA30" s="141"/>
      <c r="ACB30" s="141"/>
      <c r="ACC30" s="141"/>
      <c r="ACD30" s="141"/>
      <c r="ACE30" s="141"/>
      <c r="ACF30" s="141"/>
      <c r="ACG30" s="141"/>
      <c r="ACH30" s="141"/>
      <c r="ACI30" s="141"/>
      <c r="ACJ30" s="141"/>
      <c r="ACK30" s="141"/>
      <c r="ACL30" s="141"/>
      <c r="ACM30" s="141"/>
      <c r="ACN30" s="141"/>
      <c r="ACO30" s="141"/>
      <c r="ACP30" s="141"/>
      <c r="ACQ30" s="141"/>
      <c r="ACR30" s="141"/>
      <c r="ACS30" s="141"/>
      <c r="ACT30" s="141"/>
      <c r="ACU30" s="141"/>
      <c r="ACV30" s="141"/>
      <c r="ACW30" s="141"/>
      <c r="ACX30" s="141"/>
      <c r="ACY30" s="141"/>
      <c r="ACZ30" s="141"/>
      <c r="ADA30" s="141"/>
      <c r="ADB30" s="141"/>
      <c r="ADC30" s="141"/>
      <c r="ADD30" s="141"/>
      <c r="ADE30" s="141"/>
      <c r="ADF30" s="141"/>
      <c r="ADG30" s="141"/>
      <c r="ADH30" s="141"/>
      <c r="ADI30" s="141"/>
      <c r="ADJ30" s="141"/>
      <c r="ADK30" s="141"/>
      <c r="ADL30" s="141"/>
      <c r="ADM30" s="141"/>
      <c r="ADN30" s="141"/>
      <c r="ADO30" s="141"/>
      <c r="ADP30" s="141"/>
      <c r="ADQ30" s="141"/>
      <c r="ADR30" s="141"/>
      <c r="ADS30" s="141"/>
      <c r="ADT30" s="141"/>
      <c r="ADU30" s="141"/>
      <c r="ADV30" s="141"/>
      <c r="ADW30" s="141"/>
      <c r="ADX30" s="141"/>
      <c r="ADY30" s="141"/>
      <c r="ADZ30" s="141"/>
      <c r="AEA30" s="141"/>
      <c r="AEB30" s="141"/>
      <c r="AEC30" s="141"/>
      <c r="AED30" s="141"/>
      <c r="AEE30" s="141"/>
      <c r="AEF30" s="141"/>
      <c r="AEG30" s="141"/>
      <c r="AEH30" s="141"/>
      <c r="AEI30" s="141"/>
      <c r="AEJ30" s="141"/>
      <c r="AEK30" s="141"/>
      <c r="AEL30" s="141"/>
      <c r="AEM30" s="141"/>
      <c r="AEN30" s="141"/>
      <c r="AEO30" s="141"/>
      <c r="AEP30" s="141"/>
      <c r="AEQ30" s="141"/>
      <c r="AER30" s="141"/>
      <c r="AES30" s="141"/>
      <c r="AET30" s="141"/>
      <c r="AEU30" s="141"/>
      <c r="AEV30" s="141"/>
      <c r="AEW30" s="141"/>
      <c r="AEX30" s="141"/>
      <c r="AEY30" s="141"/>
      <c r="AEZ30" s="141"/>
      <c r="AFA30" s="141"/>
      <c r="AFB30" s="141"/>
      <c r="AFC30" s="141"/>
      <c r="AFD30" s="141"/>
      <c r="AFE30" s="141"/>
      <c r="AFF30" s="141"/>
      <c r="AFG30" s="141"/>
      <c r="AFH30" s="141"/>
      <c r="AFI30" s="141"/>
      <c r="AFJ30" s="141"/>
      <c r="AFK30" s="141"/>
      <c r="AFL30" s="141"/>
      <c r="AFM30" s="141"/>
      <c r="AFN30" s="141"/>
      <c r="AFO30" s="141"/>
      <c r="AFP30" s="141"/>
      <c r="AFQ30" s="141"/>
      <c r="AFR30" s="141"/>
      <c r="AFS30" s="141"/>
      <c r="AFT30" s="141"/>
      <c r="AFU30" s="141"/>
      <c r="AFV30" s="141"/>
      <c r="AFW30" s="141"/>
      <c r="AFX30" s="141"/>
      <c r="AFY30" s="141"/>
      <c r="AFZ30" s="141"/>
      <c r="AGA30" s="141"/>
      <c r="AGB30" s="141"/>
      <c r="AGC30" s="141"/>
      <c r="AGD30" s="141"/>
      <c r="AGE30" s="141"/>
      <c r="AGF30" s="141"/>
      <c r="AGG30" s="141"/>
      <c r="AGH30" s="141"/>
      <c r="AGI30" s="141"/>
      <c r="AGJ30" s="141"/>
      <c r="AGK30" s="141"/>
      <c r="AGL30" s="141"/>
      <c r="AGM30" s="141"/>
      <c r="AGN30" s="141"/>
      <c r="AGO30" s="141"/>
      <c r="AGP30" s="141"/>
      <c r="AGQ30" s="141"/>
      <c r="AGR30" s="141"/>
      <c r="AGS30" s="141"/>
      <c r="AGT30" s="141"/>
      <c r="AGU30" s="141"/>
      <c r="AGV30" s="141"/>
      <c r="AGW30" s="141"/>
      <c r="AGX30" s="141"/>
      <c r="AGY30" s="141"/>
      <c r="AGZ30" s="141"/>
      <c r="AHA30" s="141"/>
      <c r="AHB30" s="141"/>
      <c r="AHC30" s="141"/>
      <c r="AHD30" s="141"/>
      <c r="AHE30" s="141"/>
      <c r="AHF30" s="141"/>
      <c r="AHG30" s="141"/>
      <c r="AHH30" s="141"/>
      <c r="AHI30" s="141"/>
      <c r="AHJ30" s="141"/>
      <c r="AHK30" s="141"/>
      <c r="AHL30" s="141"/>
      <c r="AHM30" s="141"/>
      <c r="AHN30" s="141"/>
      <c r="AHO30" s="141"/>
      <c r="AHP30" s="141"/>
      <c r="AHQ30" s="141"/>
      <c r="AHR30" s="141"/>
      <c r="AHS30" s="141"/>
      <c r="AHT30" s="141"/>
      <c r="AHU30" s="141"/>
      <c r="AHV30" s="141"/>
      <c r="AHW30" s="141"/>
      <c r="AHX30" s="141"/>
      <c r="AHY30" s="141"/>
      <c r="AHZ30" s="141"/>
      <c r="AIA30" s="141"/>
      <c r="AIB30" s="141"/>
      <c r="AIC30" s="141"/>
      <c r="AID30" s="141"/>
      <c r="AIE30" s="141"/>
      <c r="AIF30" s="141"/>
      <c r="AIG30" s="141"/>
      <c r="AIH30" s="141"/>
      <c r="AII30" s="141"/>
      <c r="AIJ30" s="141"/>
      <c r="AIK30" s="141"/>
      <c r="AIL30" s="141"/>
      <c r="AIM30" s="141"/>
      <c r="AIN30" s="141"/>
      <c r="AIO30" s="141"/>
      <c r="AIP30" s="141"/>
      <c r="AIQ30" s="141"/>
      <c r="AIR30" s="141"/>
      <c r="AIS30" s="141"/>
      <c r="AIT30" s="141"/>
      <c r="AIU30" s="141"/>
      <c r="AIV30" s="141"/>
      <c r="AIW30" s="141"/>
      <c r="AIX30" s="141"/>
      <c r="AIY30" s="141"/>
      <c r="AIZ30" s="141"/>
      <c r="AJA30" s="141"/>
      <c r="AJB30" s="141"/>
      <c r="AJC30" s="141"/>
      <c r="AJD30" s="141"/>
      <c r="AJE30" s="141"/>
      <c r="AJF30" s="141"/>
      <c r="AJG30" s="141"/>
      <c r="AJH30" s="141"/>
      <c r="AJI30" s="141"/>
      <c r="AJJ30" s="141"/>
      <c r="AJK30" s="141"/>
      <c r="AJL30" s="141"/>
      <c r="AJM30" s="141"/>
      <c r="AJN30" s="141"/>
      <c r="AJO30" s="141"/>
      <c r="AJP30" s="141"/>
      <c r="AJQ30" s="141"/>
      <c r="AJR30" s="141"/>
      <c r="AJS30" s="141"/>
      <c r="AJT30" s="141"/>
      <c r="AJU30" s="141"/>
      <c r="AJV30" s="141"/>
      <c r="AJW30" s="141"/>
      <c r="AJX30" s="141"/>
      <c r="AJY30" s="141"/>
      <c r="AJZ30" s="141"/>
      <c r="AKA30" s="141"/>
      <c r="AKB30" s="141"/>
      <c r="AKC30" s="141"/>
      <c r="AKD30" s="141"/>
      <c r="AKE30" s="141"/>
      <c r="AKF30" s="141"/>
      <c r="AKG30" s="141"/>
      <c r="AKH30" s="141"/>
      <c r="AKI30" s="141"/>
      <c r="AKJ30" s="141"/>
      <c r="AKK30" s="141"/>
      <c r="AKL30" s="141"/>
      <c r="AKM30" s="141"/>
      <c r="AKN30" s="141"/>
      <c r="AKO30" s="141"/>
      <c r="AKP30" s="141"/>
      <c r="AKQ30" s="141"/>
      <c r="AKR30" s="141"/>
      <c r="AKS30" s="141"/>
      <c r="AKT30" s="141"/>
      <c r="AKU30" s="141"/>
      <c r="AKV30" s="141"/>
      <c r="AKW30" s="141"/>
      <c r="AKX30" s="141"/>
      <c r="AKY30" s="141"/>
      <c r="AKZ30" s="141"/>
      <c r="ALA30" s="141"/>
      <c r="ALB30" s="141"/>
      <c r="ALC30" s="141"/>
      <c r="ALD30" s="141"/>
      <c r="ALE30" s="141"/>
      <c r="ALF30" s="141"/>
      <c r="ALG30" s="141"/>
      <c r="ALH30" s="141"/>
      <c r="ALI30" s="141"/>
      <c r="ALJ30" s="141"/>
      <c r="ALK30" s="141"/>
      <c r="ALL30" s="141"/>
      <c r="ALM30" s="141"/>
      <c r="ALN30" s="141"/>
      <c r="ALO30" s="141"/>
      <c r="ALP30" s="141"/>
      <c r="ALQ30" s="141"/>
      <c r="ALR30" s="141"/>
      <c r="ALS30" s="141"/>
      <c r="ALT30" s="141"/>
      <c r="ALU30" s="141"/>
      <c r="ALV30" s="141"/>
      <c r="ALW30" s="141"/>
      <c r="ALX30" s="141"/>
      <c r="ALY30" s="141"/>
      <c r="ALZ30" s="141"/>
      <c r="AMA30" s="141"/>
      <c r="AMB30" s="141"/>
      <c r="AMC30" s="141"/>
      <c r="AMD30" s="141"/>
      <c r="AME30" s="141"/>
      <c r="AMF30" s="141"/>
      <c r="AMG30" s="141"/>
      <c r="AMH30" s="141"/>
      <c r="AMI30" s="141"/>
      <c r="AMJ30" s="141"/>
      <c r="AMK30" s="141"/>
      <c r="AML30" s="141"/>
    </row>
    <row r="31" spans="1:1026" s="1" customFormat="1" ht="33" x14ac:dyDescent="0.2">
      <c r="A31" s="3"/>
      <c r="B31" s="145" t="s">
        <v>553</v>
      </c>
      <c r="C31" s="146">
        <v>11.22</v>
      </c>
      <c r="D31" s="145" t="s">
        <v>553</v>
      </c>
      <c r="E31" s="146">
        <v>11.22</v>
      </c>
      <c r="F31" s="145" t="s">
        <v>39</v>
      </c>
      <c r="G31" s="146">
        <v>8.73</v>
      </c>
      <c r="H31" s="145" t="s">
        <v>553</v>
      </c>
      <c r="I31" s="146">
        <v>11.22</v>
      </c>
      <c r="J31" s="145" t="s">
        <v>602</v>
      </c>
      <c r="K31" s="146">
        <v>44.95</v>
      </c>
      <c r="L31" s="145" t="s">
        <v>39</v>
      </c>
      <c r="M31" s="146">
        <v>8.73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</row>
    <row r="32" spans="1:1026" s="1" customFormat="1" ht="66" x14ac:dyDescent="0.2">
      <c r="A32" s="3"/>
      <c r="B32" s="145" t="s">
        <v>39</v>
      </c>
      <c r="C32" s="146">
        <v>8.73</v>
      </c>
      <c r="D32" s="145" t="s">
        <v>620</v>
      </c>
      <c r="E32" s="146">
        <v>40.51</v>
      </c>
      <c r="F32" s="145" t="s">
        <v>623</v>
      </c>
      <c r="G32" s="146">
        <v>70.099999999999994</v>
      </c>
      <c r="H32" s="145" t="s">
        <v>626</v>
      </c>
      <c r="I32" s="146">
        <v>44.31</v>
      </c>
      <c r="J32" s="145" t="s">
        <v>631</v>
      </c>
      <c r="K32" s="146">
        <v>33.65</v>
      </c>
      <c r="L32" s="145" t="s">
        <v>633</v>
      </c>
      <c r="M32" s="146">
        <v>73.349999999999994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</row>
    <row r="33" spans="1:1026" s="1" customFormat="1" ht="33" x14ac:dyDescent="0.2">
      <c r="A33" s="3"/>
      <c r="B33" s="145" t="s">
        <v>616</v>
      </c>
      <c r="C33" s="146">
        <v>39.659999999999997</v>
      </c>
      <c r="D33" s="145" t="s">
        <v>593</v>
      </c>
      <c r="E33" s="146">
        <v>20.95</v>
      </c>
      <c r="F33" s="145" t="s">
        <v>573</v>
      </c>
      <c r="G33" s="146">
        <v>60.15</v>
      </c>
      <c r="H33" s="145" t="s">
        <v>627</v>
      </c>
      <c r="I33" s="146">
        <v>20.95</v>
      </c>
      <c r="J33" s="145" t="s">
        <v>603</v>
      </c>
      <c r="K33" s="146">
        <v>6.03</v>
      </c>
      <c r="L33" s="145" t="s">
        <v>573</v>
      </c>
      <c r="M33" s="146">
        <v>60.15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</row>
    <row r="34" spans="1:1026" s="1" customFormat="1" ht="33" x14ac:dyDescent="0.2">
      <c r="A34" s="3"/>
      <c r="B34" s="145" t="s">
        <v>617</v>
      </c>
      <c r="C34" s="146">
        <v>36.19</v>
      </c>
      <c r="D34" s="145" t="s">
        <v>157</v>
      </c>
      <c r="E34" s="146">
        <v>27.5</v>
      </c>
      <c r="F34" s="145" t="s">
        <v>155</v>
      </c>
      <c r="G34" s="146">
        <v>20</v>
      </c>
      <c r="H34" s="145" t="s">
        <v>157</v>
      </c>
      <c r="I34" s="146">
        <v>27.5</v>
      </c>
      <c r="J34" s="145" t="s">
        <v>157</v>
      </c>
      <c r="K34" s="146">
        <v>27.5</v>
      </c>
      <c r="L34" s="145" t="s">
        <v>156</v>
      </c>
      <c r="M34" s="146">
        <v>29.94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</row>
    <row r="35" spans="1:1026" s="1" customFormat="1" ht="49.5" x14ac:dyDescent="0.2">
      <c r="A35" s="3"/>
      <c r="B35" s="145" t="s">
        <v>156</v>
      </c>
      <c r="C35" s="146">
        <v>29.94</v>
      </c>
      <c r="D35" s="145" t="s">
        <v>570</v>
      </c>
      <c r="E35" s="146">
        <v>5.05</v>
      </c>
      <c r="F35" s="145" t="s">
        <v>555</v>
      </c>
      <c r="G35" s="146">
        <v>28.43</v>
      </c>
      <c r="H35" s="145" t="s">
        <v>570</v>
      </c>
      <c r="I35" s="146">
        <v>5.05</v>
      </c>
      <c r="J35" s="145" t="s">
        <v>556</v>
      </c>
      <c r="K35" s="146">
        <v>4.04</v>
      </c>
      <c r="L35" s="145" t="s">
        <v>555</v>
      </c>
      <c r="M35" s="146">
        <v>28.43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</row>
    <row r="36" spans="1:1026" s="1" customFormat="1" ht="49.5" x14ac:dyDescent="0.2">
      <c r="A36" s="3"/>
      <c r="B36" s="145" t="s">
        <v>601</v>
      </c>
      <c r="C36" s="146">
        <v>9.08</v>
      </c>
      <c r="D36" s="147"/>
      <c r="E36" s="148"/>
      <c r="F36" s="145" t="s">
        <v>569</v>
      </c>
      <c r="G36" s="146">
        <v>6.06</v>
      </c>
      <c r="H36" s="147"/>
      <c r="I36" s="148"/>
      <c r="J36" s="149"/>
      <c r="K36" s="148"/>
      <c r="L36" s="145" t="s">
        <v>569</v>
      </c>
      <c r="M36" s="146">
        <v>6.06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</row>
    <row r="37" spans="1:1026" s="144" customFormat="1" ht="49.5" x14ac:dyDescent="0.2">
      <c r="A37" s="141"/>
      <c r="B37" s="150" t="s">
        <v>575</v>
      </c>
      <c r="C37" s="143">
        <f>SUM(C38:C41)</f>
        <v>39.849999999999994</v>
      </c>
      <c r="D37" s="150" t="s">
        <v>576</v>
      </c>
      <c r="E37" s="143">
        <f>SUM(E38:E41)</f>
        <v>39.849999999999994</v>
      </c>
      <c r="F37" s="150" t="s">
        <v>577</v>
      </c>
      <c r="G37" s="143">
        <f>SUM(G38:G41)</f>
        <v>39.849999999999994</v>
      </c>
      <c r="H37" s="150" t="s">
        <v>578</v>
      </c>
      <c r="I37" s="143">
        <f>SUM(I38:I41)</f>
        <v>39.849999999999994</v>
      </c>
      <c r="J37" s="150" t="s">
        <v>579</v>
      </c>
      <c r="K37" s="143">
        <f>SUM(K38:K41)</f>
        <v>39.849999999999994</v>
      </c>
      <c r="L37" s="150" t="s">
        <v>580</v>
      </c>
      <c r="M37" s="143">
        <f>SUM(M38:M41)</f>
        <v>39.849999999999994</v>
      </c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  <c r="IT37" s="141"/>
      <c r="IU37" s="141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  <c r="JF37" s="141"/>
      <c r="JG37" s="141"/>
      <c r="JH37" s="141"/>
      <c r="JI37" s="141"/>
      <c r="JJ37" s="141"/>
      <c r="JK37" s="141"/>
      <c r="JL37" s="141"/>
      <c r="JM37" s="141"/>
      <c r="JN37" s="141"/>
      <c r="JO37" s="141"/>
      <c r="JP37" s="141"/>
      <c r="JQ37" s="141"/>
      <c r="JR37" s="141"/>
      <c r="JS37" s="141"/>
      <c r="JT37" s="141"/>
      <c r="JU37" s="141"/>
      <c r="JV37" s="141"/>
      <c r="JW37" s="141"/>
      <c r="JX37" s="141"/>
      <c r="JY37" s="141"/>
      <c r="JZ37" s="141"/>
      <c r="KA37" s="141"/>
      <c r="KB37" s="141"/>
      <c r="KC37" s="141"/>
      <c r="KD37" s="141"/>
      <c r="KE37" s="141"/>
      <c r="KF37" s="141"/>
      <c r="KG37" s="141"/>
      <c r="KH37" s="141"/>
      <c r="KI37" s="141"/>
      <c r="KJ37" s="141"/>
      <c r="KK37" s="141"/>
      <c r="KL37" s="141"/>
      <c r="KM37" s="141"/>
      <c r="KN37" s="141"/>
      <c r="KO37" s="141"/>
      <c r="KP37" s="141"/>
      <c r="KQ37" s="141"/>
      <c r="KR37" s="141"/>
      <c r="KS37" s="141"/>
      <c r="KT37" s="141"/>
      <c r="KU37" s="141"/>
      <c r="KV37" s="141"/>
      <c r="KW37" s="141"/>
      <c r="KX37" s="141"/>
      <c r="KY37" s="141"/>
      <c r="KZ37" s="141"/>
      <c r="LA37" s="141"/>
      <c r="LB37" s="141"/>
      <c r="LC37" s="141"/>
      <c r="LD37" s="141"/>
      <c r="LE37" s="141"/>
      <c r="LF37" s="141"/>
      <c r="LG37" s="141"/>
      <c r="LH37" s="141"/>
      <c r="LI37" s="141"/>
      <c r="LJ37" s="141"/>
      <c r="LK37" s="141"/>
      <c r="LL37" s="141"/>
      <c r="LM37" s="141"/>
      <c r="LN37" s="141"/>
      <c r="LO37" s="141"/>
      <c r="LP37" s="141"/>
      <c r="LQ37" s="141"/>
      <c r="LR37" s="141"/>
      <c r="LS37" s="141"/>
      <c r="LT37" s="141"/>
      <c r="LU37" s="141"/>
      <c r="LV37" s="141"/>
      <c r="LW37" s="141"/>
      <c r="LX37" s="141"/>
      <c r="LY37" s="141"/>
      <c r="LZ37" s="141"/>
      <c r="MA37" s="141"/>
      <c r="MB37" s="141"/>
      <c r="MC37" s="141"/>
      <c r="MD37" s="141"/>
      <c r="ME37" s="141"/>
      <c r="MF37" s="141"/>
      <c r="MG37" s="141"/>
      <c r="MH37" s="141"/>
      <c r="MI37" s="141"/>
      <c r="MJ37" s="141"/>
      <c r="MK37" s="141"/>
      <c r="ML37" s="141"/>
      <c r="MM37" s="141"/>
      <c r="MN37" s="141"/>
      <c r="MO37" s="141"/>
      <c r="MP37" s="141"/>
      <c r="MQ37" s="141"/>
      <c r="MR37" s="141"/>
      <c r="MS37" s="141"/>
      <c r="MT37" s="141"/>
      <c r="MU37" s="141"/>
      <c r="MV37" s="141"/>
      <c r="MW37" s="141"/>
      <c r="MX37" s="141"/>
      <c r="MY37" s="141"/>
      <c r="MZ37" s="141"/>
      <c r="NA37" s="141"/>
      <c r="NB37" s="141"/>
      <c r="NC37" s="141"/>
      <c r="ND37" s="141"/>
      <c r="NE37" s="141"/>
      <c r="NF37" s="141"/>
      <c r="NG37" s="141"/>
      <c r="NH37" s="141"/>
      <c r="NI37" s="141"/>
      <c r="NJ37" s="141"/>
      <c r="NK37" s="141"/>
      <c r="NL37" s="141"/>
      <c r="NM37" s="141"/>
      <c r="NN37" s="141"/>
      <c r="NO37" s="141"/>
      <c r="NP37" s="141"/>
      <c r="NQ37" s="141"/>
      <c r="NR37" s="141"/>
      <c r="NS37" s="141"/>
      <c r="NT37" s="141"/>
      <c r="NU37" s="141"/>
      <c r="NV37" s="141"/>
      <c r="NW37" s="141"/>
      <c r="NX37" s="141"/>
      <c r="NY37" s="141"/>
      <c r="NZ37" s="141"/>
      <c r="OA37" s="141"/>
      <c r="OB37" s="141"/>
      <c r="OC37" s="141"/>
      <c r="OD37" s="141"/>
      <c r="OE37" s="141"/>
      <c r="OF37" s="141"/>
      <c r="OG37" s="141"/>
      <c r="OH37" s="141"/>
      <c r="OI37" s="141"/>
      <c r="OJ37" s="141"/>
      <c r="OK37" s="141"/>
      <c r="OL37" s="141"/>
      <c r="OM37" s="141"/>
      <c r="ON37" s="141"/>
      <c r="OO37" s="141"/>
      <c r="OP37" s="141"/>
      <c r="OQ37" s="141"/>
      <c r="OR37" s="141"/>
      <c r="OS37" s="141"/>
      <c r="OT37" s="141"/>
      <c r="OU37" s="141"/>
      <c r="OV37" s="141"/>
      <c r="OW37" s="141"/>
      <c r="OX37" s="141"/>
      <c r="OY37" s="141"/>
      <c r="OZ37" s="141"/>
      <c r="PA37" s="141"/>
      <c r="PB37" s="141"/>
      <c r="PC37" s="141"/>
      <c r="PD37" s="141"/>
      <c r="PE37" s="141"/>
      <c r="PF37" s="141"/>
      <c r="PG37" s="141"/>
      <c r="PH37" s="141"/>
      <c r="PI37" s="141"/>
      <c r="PJ37" s="141"/>
      <c r="PK37" s="141"/>
      <c r="PL37" s="141"/>
      <c r="PM37" s="141"/>
      <c r="PN37" s="141"/>
      <c r="PO37" s="141"/>
      <c r="PP37" s="141"/>
      <c r="PQ37" s="141"/>
      <c r="PR37" s="141"/>
      <c r="PS37" s="141"/>
      <c r="PT37" s="141"/>
      <c r="PU37" s="141"/>
      <c r="PV37" s="141"/>
      <c r="PW37" s="141"/>
      <c r="PX37" s="141"/>
      <c r="PY37" s="141"/>
      <c r="PZ37" s="141"/>
      <c r="QA37" s="141"/>
      <c r="QB37" s="141"/>
      <c r="QC37" s="141"/>
      <c r="QD37" s="141"/>
      <c r="QE37" s="141"/>
      <c r="QF37" s="141"/>
      <c r="QG37" s="141"/>
      <c r="QH37" s="141"/>
      <c r="QI37" s="141"/>
      <c r="QJ37" s="141"/>
      <c r="QK37" s="141"/>
      <c r="QL37" s="141"/>
      <c r="QM37" s="141"/>
      <c r="QN37" s="141"/>
      <c r="QO37" s="141"/>
      <c r="QP37" s="141"/>
      <c r="QQ37" s="141"/>
      <c r="QR37" s="141"/>
      <c r="QS37" s="141"/>
      <c r="QT37" s="141"/>
      <c r="QU37" s="141"/>
      <c r="QV37" s="141"/>
      <c r="QW37" s="141"/>
      <c r="QX37" s="141"/>
      <c r="QY37" s="141"/>
      <c r="QZ37" s="141"/>
      <c r="RA37" s="141"/>
      <c r="RB37" s="141"/>
      <c r="RC37" s="141"/>
      <c r="RD37" s="141"/>
      <c r="RE37" s="141"/>
      <c r="RF37" s="141"/>
      <c r="RG37" s="141"/>
      <c r="RH37" s="141"/>
      <c r="RI37" s="141"/>
      <c r="RJ37" s="141"/>
      <c r="RK37" s="141"/>
      <c r="RL37" s="141"/>
      <c r="RM37" s="141"/>
      <c r="RN37" s="141"/>
      <c r="RO37" s="141"/>
      <c r="RP37" s="141"/>
      <c r="RQ37" s="141"/>
      <c r="RR37" s="141"/>
      <c r="RS37" s="141"/>
      <c r="RT37" s="141"/>
      <c r="RU37" s="141"/>
      <c r="RV37" s="141"/>
      <c r="RW37" s="141"/>
      <c r="RX37" s="141"/>
      <c r="RY37" s="141"/>
      <c r="RZ37" s="141"/>
      <c r="SA37" s="141"/>
      <c r="SB37" s="141"/>
      <c r="SC37" s="141"/>
      <c r="SD37" s="141"/>
      <c r="SE37" s="141"/>
      <c r="SF37" s="141"/>
      <c r="SG37" s="141"/>
      <c r="SH37" s="141"/>
      <c r="SI37" s="141"/>
      <c r="SJ37" s="141"/>
      <c r="SK37" s="141"/>
      <c r="SL37" s="141"/>
      <c r="SM37" s="141"/>
      <c r="SN37" s="141"/>
      <c r="SO37" s="141"/>
      <c r="SP37" s="141"/>
      <c r="SQ37" s="141"/>
      <c r="SR37" s="141"/>
      <c r="SS37" s="141"/>
      <c r="ST37" s="141"/>
      <c r="SU37" s="141"/>
      <c r="SV37" s="141"/>
      <c r="SW37" s="141"/>
      <c r="SX37" s="141"/>
      <c r="SY37" s="141"/>
      <c r="SZ37" s="141"/>
      <c r="TA37" s="141"/>
      <c r="TB37" s="141"/>
      <c r="TC37" s="141"/>
      <c r="TD37" s="141"/>
      <c r="TE37" s="141"/>
      <c r="TF37" s="141"/>
      <c r="TG37" s="141"/>
      <c r="TH37" s="141"/>
      <c r="TI37" s="141"/>
      <c r="TJ37" s="141"/>
      <c r="TK37" s="141"/>
      <c r="TL37" s="141"/>
      <c r="TM37" s="141"/>
      <c r="TN37" s="141"/>
      <c r="TO37" s="141"/>
      <c r="TP37" s="141"/>
      <c r="TQ37" s="141"/>
      <c r="TR37" s="141"/>
      <c r="TS37" s="141"/>
      <c r="TT37" s="141"/>
      <c r="TU37" s="141"/>
      <c r="TV37" s="141"/>
      <c r="TW37" s="141"/>
      <c r="TX37" s="141"/>
      <c r="TY37" s="141"/>
      <c r="TZ37" s="141"/>
      <c r="UA37" s="141"/>
      <c r="UB37" s="141"/>
      <c r="UC37" s="141"/>
      <c r="UD37" s="141"/>
      <c r="UE37" s="141"/>
      <c r="UF37" s="141"/>
      <c r="UG37" s="141"/>
      <c r="UH37" s="141"/>
      <c r="UI37" s="141"/>
      <c r="UJ37" s="141"/>
      <c r="UK37" s="141"/>
      <c r="UL37" s="141"/>
      <c r="UM37" s="141"/>
      <c r="UN37" s="141"/>
      <c r="UO37" s="141"/>
      <c r="UP37" s="141"/>
      <c r="UQ37" s="141"/>
      <c r="UR37" s="141"/>
      <c r="US37" s="141"/>
      <c r="UT37" s="141"/>
      <c r="UU37" s="141"/>
      <c r="UV37" s="141"/>
      <c r="UW37" s="141"/>
      <c r="UX37" s="141"/>
      <c r="UY37" s="141"/>
      <c r="UZ37" s="141"/>
      <c r="VA37" s="141"/>
      <c r="VB37" s="141"/>
      <c r="VC37" s="141"/>
      <c r="VD37" s="141"/>
      <c r="VE37" s="141"/>
      <c r="VF37" s="141"/>
      <c r="VG37" s="141"/>
      <c r="VH37" s="141"/>
      <c r="VI37" s="141"/>
      <c r="VJ37" s="141"/>
      <c r="VK37" s="141"/>
      <c r="VL37" s="141"/>
      <c r="VM37" s="141"/>
      <c r="VN37" s="141"/>
      <c r="VO37" s="141"/>
      <c r="VP37" s="141"/>
      <c r="VQ37" s="141"/>
      <c r="VR37" s="141"/>
      <c r="VS37" s="141"/>
      <c r="VT37" s="141"/>
      <c r="VU37" s="141"/>
      <c r="VV37" s="141"/>
      <c r="VW37" s="141"/>
      <c r="VX37" s="141"/>
      <c r="VY37" s="141"/>
      <c r="VZ37" s="141"/>
      <c r="WA37" s="141"/>
      <c r="WB37" s="141"/>
      <c r="WC37" s="141"/>
      <c r="WD37" s="141"/>
      <c r="WE37" s="141"/>
      <c r="WF37" s="141"/>
      <c r="WG37" s="141"/>
      <c r="WH37" s="141"/>
      <c r="WI37" s="141"/>
      <c r="WJ37" s="141"/>
      <c r="WK37" s="141"/>
      <c r="WL37" s="141"/>
      <c r="WM37" s="141"/>
      <c r="WN37" s="141"/>
      <c r="WO37" s="141"/>
      <c r="WP37" s="141"/>
      <c r="WQ37" s="141"/>
      <c r="WR37" s="141"/>
      <c r="WS37" s="141"/>
      <c r="WT37" s="141"/>
      <c r="WU37" s="141"/>
      <c r="WV37" s="141"/>
      <c r="WW37" s="141"/>
      <c r="WX37" s="141"/>
      <c r="WY37" s="141"/>
      <c r="WZ37" s="141"/>
      <c r="XA37" s="141"/>
      <c r="XB37" s="141"/>
      <c r="XC37" s="141"/>
      <c r="XD37" s="141"/>
      <c r="XE37" s="141"/>
      <c r="XF37" s="141"/>
      <c r="XG37" s="141"/>
      <c r="XH37" s="141"/>
      <c r="XI37" s="141"/>
      <c r="XJ37" s="141"/>
      <c r="XK37" s="141"/>
      <c r="XL37" s="141"/>
      <c r="XM37" s="141"/>
      <c r="XN37" s="141"/>
      <c r="XO37" s="141"/>
      <c r="XP37" s="141"/>
      <c r="XQ37" s="141"/>
      <c r="XR37" s="141"/>
      <c r="XS37" s="141"/>
      <c r="XT37" s="141"/>
      <c r="XU37" s="141"/>
      <c r="XV37" s="141"/>
      <c r="XW37" s="141"/>
      <c r="XX37" s="141"/>
      <c r="XY37" s="141"/>
      <c r="XZ37" s="141"/>
      <c r="YA37" s="141"/>
      <c r="YB37" s="141"/>
      <c r="YC37" s="141"/>
      <c r="YD37" s="141"/>
      <c r="YE37" s="141"/>
      <c r="YF37" s="141"/>
      <c r="YG37" s="141"/>
      <c r="YH37" s="141"/>
      <c r="YI37" s="141"/>
      <c r="YJ37" s="141"/>
      <c r="YK37" s="141"/>
      <c r="YL37" s="141"/>
      <c r="YM37" s="141"/>
      <c r="YN37" s="141"/>
      <c r="YO37" s="141"/>
      <c r="YP37" s="141"/>
      <c r="YQ37" s="141"/>
      <c r="YR37" s="141"/>
      <c r="YS37" s="141"/>
      <c r="YT37" s="141"/>
      <c r="YU37" s="141"/>
      <c r="YV37" s="141"/>
      <c r="YW37" s="141"/>
      <c r="YX37" s="141"/>
      <c r="YY37" s="141"/>
      <c r="YZ37" s="141"/>
      <c r="ZA37" s="141"/>
      <c r="ZB37" s="141"/>
      <c r="ZC37" s="141"/>
      <c r="ZD37" s="141"/>
      <c r="ZE37" s="141"/>
      <c r="ZF37" s="141"/>
      <c r="ZG37" s="141"/>
      <c r="ZH37" s="141"/>
      <c r="ZI37" s="141"/>
      <c r="ZJ37" s="141"/>
      <c r="ZK37" s="141"/>
      <c r="ZL37" s="141"/>
      <c r="ZM37" s="141"/>
      <c r="ZN37" s="141"/>
      <c r="ZO37" s="141"/>
      <c r="ZP37" s="141"/>
      <c r="ZQ37" s="141"/>
      <c r="ZR37" s="141"/>
      <c r="ZS37" s="141"/>
      <c r="ZT37" s="141"/>
      <c r="ZU37" s="141"/>
      <c r="ZV37" s="141"/>
      <c r="ZW37" s="141"/>
      <c r="ZX37" s="141"/>
      <c r="ZY37" s="141"/>
      <c r="ZZ37" s="141"/>
      <c r="AAA37" s="141"/>
      <c r="AAB37" s="141"/>
      <c r="AAC37" s="141"/>
      <c r="AAD37" s="141"/>
      <c r="AAE37" s="141"/>
      <c r="AAF37" s="141"/>
      <c r="AAG37" s="141"/>
      <c r="AAH37" s="141"/>
      <c r="AAI37" s="141"/>
      <c r="AAJ37" s="141"/>
      <c r="AAK37" s="141"/>
      <c r="AAL37" s="141"/>
      <c r="AAM37" s="141"/>
      <c r="AAN37" s="141"/>
      <c r="AAO37" s="141"/>
      <c r="AAP37" s="141"/>
      <c r="AAQ37" s="141"/>
      <c r="AAR37" s="141"/>
      <c r="AAS37" s="141"/>
      <c r="AAT37" s="141"/>
      <c r="AAU37" s="141"/>
      <c r="AAV37" s="141"/>
      <c r="AAW37" s="141"/>
      <c r="AAX37" s="141"/>
      <c r="AAY37" s="141"/>
      <c r="AAZ37" s="141"/>
      <c r="ABA37" s="141"/>
      <c r="ABB37" s="141"/>
      <c r="ABC37" s="141"/>
      <c r="ABD37" s="141"/>
      <c r="ABE37" s="141"/>
      <c r="ABF37" s="141"/>
      <c r="ABG37" s="141"/>
      <c r="ABH37" s="141"/>
      <c r="ABI37" s="141"/>
      <c r="ABJ37" s="141"/>
      <c r="ABK37" s="141"/>
      <c r="ABL37" s="141"/>
      <c r="ABM37" s="141"/>
      <c r="ABN37" s="141"/>
      <c r="ABO37" s="141"/>
      <c r="ABP37" s="141"/>
      <c r="ABQ37" s="141"/>
      <c r="ABR37" s="141"/>
      <c r="ABS37" s="141"/>
      <c r="ABT37" s="141"/>
      <c r="ABU37" s="141"/>
      <c r="ABV37" s="141"/>
      <c r="ABW37" s="141"/>
      <c r="ABX37" s="141"/>
      <c r="ABY37" s="141"/>
      <c r="ABZ37" s="141"/>
      <c r="ACA37" s="141"/>
      <c r="ACB37" s="141"/>
      <c r="ACC37" s="141"/>
      <c r="ACD37" s="141"/>
      <c r="ACE37" s="141"/>
      <c r="ACF37" s="141"/>
      <c r="ACG37" s="141"/>
      <c r="ACH37" s="141"/>
      <c r="ACI37" s="141"/>
      <c r="ACJ37" s="141"/>
      <c r="ACK37" s="141"/>
      <c r="ACL37" s="141"/>
      <c r="ACM37" s="141"/>
      <c r="ACN37" s="141"/>
      <c r="ACO37" s="141"/>
      <c r="ACP37" s="141"/>
      <c r="ACQ37" s="141"/>
      <c r="ACR37" s="141"/>
      <c r="ACS37" s="141"/>
      <c r="ACT37" s="141"/>
      <c r="ACU37" s="141"/>
      <c r="ACV37" s="141"/>
      <c r="ACW37" s="141"/>
      <c r="ACX37" s="141"/>
      <c r="ACY37" s="141"/>
      <c r="ACZ37" s="141"/>
      <c r="ADA37" s="141"/>
      <c r="ADB37" s="141"/>
      <c r="ADC37" s="141"/>
      <c r="ADD37" s="141"/>
      <c r="ADE37" s="141"/>
      <c r="ADF37" s="141"/>
      <c r="ADG37" s="141"/>
      <c r="ADH37" s="141"/>
      <c r="ADI37" s="141"/>
      <c r="ADJ37" s="141"/>
      <c r="ADK37" s="141"/>
      <c r="ADL37" s="141"/>
      <c r="ADM37" s="141"/>
      <c r="ADN37" s="141"/>
      <c r="ADO37" s="141"/>
      <c r="ADP37" s="141"/>
      <c r="ADQ37" s="141"/>
      <c r="ADR37" s="141"/>
      <c r="ADS37" s="141"/>
      <c r="ADT37" s="141"/>
      <c r="ADU37" s="141"/>
      <c r="ADV37" s="141"/>
      <c r="ADW37" s="141"/>
      <c r="ADX37" s="141"/>
      <c r="ADY37" s="141"/>
      <c r="ADZ37" s="141"/>
      <c r="AEA37" s="141"/>
      <c r="AEB37" s="141"/>
      <c r="AEC37" s="141"/>
      <c r="AED37" s="141"/>
      <c r="AEE37" s="141"/>
      <c r="AEF37" s="141"/>
      <c r="AEG37" s="141"/>
      <c r="AEH37" s="141"/>
      <c r="AEI37" s="141"/>
      <c r="AEJ37" s="141"/>
      <c r="AEK37" s="141"/>
      <c r="AEL37" s="141"/>
      <c r="AEM37" s="141"/>
      <c r="AEN37" s="141"/>
      <c r="AEO37" s="141"/>
      <c r="AEP37" s="141"/>
      <c r="AEQ37" s="141"/>
      <c r="AER37" s="141"/>
      <c r="AES37" s="141"/>
      <c r="AET37" s="141"/>
      <c r="AEU37" s="141"/>
      <c r="AEV37" s="141"/>
      <c r="AEW37" s="141"/>
      <c r="AEX37" s="141"/>
      <c r="AEY37" s="141"/>
      <c r="AEZ37" s="141"/>
      <c r="AFA37" s="141"/>
      <c r="AFB37" s="141"/>
      <c r="AFC37" s="141"/>
      <c r="AFD37" s="141"/>
      <c r="AFE37" s="141"/>
      <c r="AFF37" s="141"/>
      <c r="AFG37" s="141"/>
      <c r="AFH37" s="141"/>
      <c r="AFI37" s="141"/>
      <c r="AFJ37" s="141"/>
      <c r="AFK37" s="141"/>
      <c r="AFL37" s="141"/>
      <c r="AFM37" s="141"/>
      <c r="AFN37" s="141"/>
      <c r="AFO37" s="141"/>
      <c r="AFP37" s="141"/>
      <c r="AFQ37" s="141"/>
      <c r="AFR37" s="141"/>
      <c r="AFS37" s="141"/>
      <c r="AFT37" s="141"/>
      <c r="AFU37" s="141"/>
      <c r="AFV37" s="141"/>
      <c r="AFW37" s="141"/>
      <c r="AFX37" s="141"/>
      <c r="AFY37" s="141"/>
      <c r="AFZ37" s="141"/>
      <c r="AGA37" s="141"/>
      <c r="AGB37" s="141"/>
      <c r="AGC37" s="141"/>
      <c r="AGD37" s="141"/>
      <c r="AGE37" s="141"/>
      <c r="AGF37" s="141"/>
      <c r="AGG37" s="141"/>
      <c r="AGH37" s="141"/>
      <c r="AGI37" s="141"/>
      <c r="AGJ37" s="141"/>
      <c r="AGK37" s="141"/>
      <c r="AGL37" s="141"/>
      <c r="AGM37" s="141"/>
      <c r="AGN37" s="141"/>
      <c r="AGO37" s="141"/>
      <c r="AGP37" s="141"/>
      <c r="AGQ37" s="141"/>
      <c r="AGR37" s="141"/>
      <c r="AGS37" s="141"/>
      <c r="AGT37" s="141"/>
      <c r="AGU37" s="141"/>
      <c r="AGV37" s="141"/>
      <c r="AGW37" s="141"/>
      <c r="AGX37" s="141"/>
      <c r="AGY37" s="141"/>
      <c r="AGZ37" s="141"/>
      <c r="AHA37" s="141"/>
      <c r="AHB37" s="141"/>
      <c r="AHC37" s="141"/>
      <c r="AHD37" s="141"/>
      <c r="AHE37" s="141"/>
      <c r="AHF37" s="141"/>
      <c r="AHG37" s="141"/>
      <c r="AHH37" s="141"/>
      <c r="AHI37" s="141"/>
      <c r="AHJ37" s="141"/>
      <c r="AHK37" s="141"/>
      <c r="AHL37" s="141"/>
      <c r="AHM37" s="141"/>
      <c r="AHN37" s="141"/>
      <c r="AHO37" s="141"/>
      <c r="AHP37" s="141"/>
      <c r="AHQ37" s="141"/>
      <c r="AHR37" s="141"/>
      <c r="AHS37" s="141"/>
      <c r="AHT37" s="141"/>
      <c r="AHU37" s="141"/>
      <c r="AHV37" s="141"/>
      <c r="AHW37" s="141"/>
      <c r="AHX37" s="141"/>
      <c r="AHY37" s="141"/>
      <c r="AHZ37" s="141"/>
      <c r="AIA37" s="141"/>
      <c r="AIB37" s="141"/>
      <c r="AIC37" s="141"/>
      <c r="AID37" s="141"/>
      <c r="AIE37" s="141"/>
      <c r="AIF37" s="141"/>
      <c r="AIG37" s="141"/>
      <c r="AIH37" s="141"/>
      <c r="AII37" s="141"/>
      <c r="AIJ37" s="141"/>
      <c r="AIK37" s="141"/>
      <c r="AIL37" s="141"/>
      <c r="AIM37" s="141"/>
      <c r="AIN37" s="141"/>
      <c r="AIO37" s="141"/>
      <c r="AIP37" s="141"/>
      <c r="AIQ37" s="141"/>
      <c r="AIR37" s="141"/>
      <c r="AIS37" s="141"/>
      <c r="AIT37" s="141"/>
      <c r="AIU37" s="141"/>
      <c r="AIV37" s="141"/>
      <c r="AIW37" s="141"/>
      <c r="AIX37" s="141"/>
      <c r="AIY37" s="141"/>
      <c r="AIZ37" s="141"/>
      <c r="AJA37" s="141"/>
      <c r="AJB37" s="141"/>
      <c r="AJC37" s="141"/>
      <c r="AJD37" s="141"/>
      <c r="AJE37" s="141"/>
      <c r="AJF37" s="141"/>
      <c r="AJG37" s="141"/>
      <c r="AJH37" s="141"/>
      <c r="AJI37" s="141"/>
      <c r="AJJ37" s="141"/>
      <c r="AJK37" s="141"/>
      <c r="AJL37" s="141"/>
      <c r="AJM37" s="141"/>
      <c r="AJN37" s="141"/>
      <c r="AJO37" s="141"/>
      <c r="AJP37" s="141"/>
      <c r="AJQ37" s="141"/>
      <c r="AJR37" s="141"/>
      <c r="AJS37" s="141"/>
      <c r="AJT37" s="141"/>
      <c r="AJU37" s="141"/>
      <c r="AJV37" s="141"/>
      <c r="AJW37" s="141"/>
      <c r="AJX37" s="141"/>
      <c r="AJY37" s="141"/>
      <c r="AJZ37" s="141"/>
      <c r="AKA37" s="141"/>
      <c r="AKB37" s="141"/>
      <c r="AKC37" s="141"/>
      <c r="AKD37" s="141"/>
      <c r="AKE37" s="141"/>
      <c r="AKF37" s="141"/>
      <c r="AKG37" s="141"/>
      <c r="AKH37" s="141"/>
      <c r="AKI37" s="141"/>
      <c r="AKJ37" s="141"/>
      <c r="AKK37" s="141"/>
      <c r="AKL37" s="141"/>
      <c r="AKM37" s="141"/>
      <c r="AKN37" s="141"/>
      <c r="AKO37" s="141"/>
      <c r="AKP37" s="141"/>
      <c r="AKQ37" s="141"/>
      <c r="AKR37" s="141"/>
      <c r="AKS37" s="141"/>
      <c r="AKT37" s="141"/>
      <c r="AKU37" s="141"/>
      <c r="AKV37" s="141"/>
      <c r="AKW37" s="141"/>
      <c r="AKX37" s="141"/>
      <c r="AKY37" s="141"/>
      <c r="AKZ37" s="141"/>
      <c r="ALA37" s="141"/>
      <c r="ALB37" s="141"/>
      <c r="ALC37" s="141"/>
      <c r="ALD37" s="141"/>
      <c r="ALE37" s="141"/>
      <c r="ALF37" s="141"/>
      <c r="ALG37" s="141"/>
      <c r="ALH37" s="141"/>
      <c r="ALI37" s="141"/>
      <c r="ALJ37" s="141"/>
      <c r="ALK37" s="141"/>
      <c r="ALL37" s="141"/>
      <c r="ALM37" s="141"/>
      <c r="ALN37" s="141"/>
      <c r="ALO37" s="141"/>
      <c r="ALP37" s="141"/>
      <c r="ALQ37" s="141"/>
      <c r="ALR37" s="141"/>
      <c r="ALS37" s="141"/>
      <c r="ALT37" s="141"/>
      <c r="ALU37" s="141"/>
      <c r="ALV37" s="141"/>
      <c r="ALW37" s="141"/>
      <c r="ALX37" s="141"/>
      <c r="ALY37" s="141"/>
      <c r="ALZ37" s="141"/>
      <c r="AMA37" s="141"/>
      <c r="AMB37" s="141"/>
      <c r="AMC37" s="141"/>
      <c r="AMD37" s="141"/>
      <c r="AME37" s="141"/>
      <c r="AMF37" s="141"/>
      <c r="AMG37" s="141"/>
      <c r="AMH37" s="141"/>
      <c r="AMI37" s="141"/>
      <c r="AMJ37" s="141"/>
      <c r="AMK37" s="141"/>
      <c r="AML37" s="141"/>
    </row>
    <row r="38" spans="1:1026" s="1" customFormat="1" x14ac:dyDescent="0.2">
      <c r="A38" s="3"/>
      <c r="B38" s="145" t="s">
        <v>560</v>
      </c>
      <c r="C38" s="146">
        <v>22.9</v>
      </c>
      <c r="D38" s="145" t="s">
        <v>560</v>
      </c>
      <c r="E38" s="146">
        <v>22.9</v>
      </c>
      <c r="F38" s="145" t="s">
        <v>560</v>
      </c>
      <c r="G38" s="146">
        <v>22.9</v>
      </c>
      <c r="H38" s="145" t="s">
        <v>560</v>
      </c>
      <c r="I38" s="146">
        <v>22.9</v>
      </c>
      <c r="J38" s="145" t="s">
        <v>560</v>
      </c>
      <c r="K38" s="146">
        <v>22.9</v>
      </c>
      <c r="L38" s="145" t="s">
        <v>560</v>
      </c>
      <c r="M38" s="146">
        <v>22.9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</row>
    <row r="39" spans="1:1026" s="1" customFormat="1" ht="33" x14ac:dyDescent="0.2">
      <c r="A39" s="3"/>
      <c r="B39" s="145" t="s">
        <v>158</v>
      </c>
      <c r="C39" s="146">
        <v>16.95</v>
      </c>
      <c r="D39" s="145" t="s">
        <v>158</v>
      </c>
      <c r="E39" s="146">
        <v>16.95</v>
      </c>
      <c r="F39" s="145" t="s">
        <v>158</v>
      </c>
      <c r="G39" s="146">
        <v>16.95</v>
      </c>
      <c r="H39" s="145" t="s">
        <v>158</v>
      </c>
      <c r="I39" s="146">
        <v>16.95</v>
      </c>
      <c r="J39" s="145" t="s">
        <v>158</v>
      </c>
      <c r="K39" s="146">
        <v>16.95</v>
      </c>
      <c r="L39" s="145" t="s">
        <v>158</v>
      </c>
      <c r="M39" s="146">
        <v>16.95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</row>
    <row r="40" spans="1:1026" s="1" customFormat="1" x14ac:dyDescent="0.2">
      <c r="A40" s="3"/>
      <c r="B40" s="148"/>
      <c r="C40" s="96"/>
      <c r="D40" s="148"/>
      <c r="E40" s="148"/>
      <c r="F40" s="148"/>
      <c r="G40" s="96"/>
      <c r="H40" s="148"/>
      <c r="I40" s="148"/>
      <c r="J40" s="148"/>
      <c r="K40" s="96"/>
      <c r="L40" s="148"/>
      <c r="M40" s="9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</row>
    <row r="41" spans="1:1026" s="1" customFormat="1" x14ac:dyDescent="0.2">
      <c r="A41" s="3"/>
      <c r="B41" s="148"/>
      <c r="C41" s="96"/>
      <c r="D41" s="148"/>
      <c r="E41" s="148"/>
      <c r="F41" s="148"/>
      <c r="G41" s="96"/>
      <c r="H41" s="148"/>
      <c r="I41" s="148"/>
      <c r="J41" s="148"/>
      <c r="K41" s="96"/>
      <c r="L41" s="148"/>
      <c r="M41" s="9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</row>
    <row r="42" spans="1:1026" s="144" customFormat="1" x14ac:dyDescent="0.2">
      <c r="A42" s="141"/>
      <c r="B42" s="142" t="s">
        <v>68</v>
      </c>
      <c r="C42" s="143">
        <f>SUM(C43:C51)</f>
        <v>130.80000000000001</v>
      </c>
      <c r="D42" s="142" t="s">
        <v>69</v>
      </c>
      <c r="E42" s="143">
        <f>SUM(E43:E51)</f>
        <v>186.74</v>
      </c>
      <c r="F42" s="142" t="s">
        <v>70</v>
      </c>
      <c r="G42" s="143">
        <f>SUM(G43:G51)</f>
        <v>169.79</v>
      </c>
      <c r="H42" s="142" t="s">
        <v>71</v>
      </c>
      <c r="I42" s="143">
        <f>SUM(I43:I51)</f>
        <v>173.79000000000002</v>
      </c>
      <c r="J42" s="142" t="s">
        <v>72</v>
      </c>
      <c r="K42" s="143">
        <f>SUM(K43:K51)</f>
        <v>159.19</v>
      </c>
      <c r="L42" s="142" t="s">
        <v>581</v>
      </c>
      <c r="M42" s="143">
        <f>SUM(M43:M51)</f>
        <v>138.80000000000001</v>
      </c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  <c r="JF42" s="141"/>
      <c r="JG42" s="141"/>
      <c r="JH42" s="141"/>
      <c r="JI42" s="141"/>
      <c r="JJ42" s="141"/>
      <c r="JK42" s="141"/>
      <c r="JL42" s="141"/>
      <c r="JM42" s="141"/>
      <c r="JN42" s="141"/>
      <c r="JO42" s="141"/>
      <c r="JP42" s="141"/>
      <c r="JQ42" s="141"/>
      <c r="JR42" s="141"/>
      <c r="JS42" s="141"/>
      <c r="JT42" s="141"/>
      <c r="JU42" s="141"/>
      <c r="JV42" s="141"/>
      <c r="JW42" s="141"/>
      <c r="JX42" s="141"/>
      <c r="JY42" s="141"/>
      <c r="JZ42" s="141"/>
      <c r="KA42" s="141"/>
      <c r="KB42" s="141"/>
      <c r="KC42" s="141"/>
      <c r="KD42" s="141"/>
      <c r="KE42" s="141"/>
      <c r="KF42" s="141"/>
      <c r="KG42" s="141"/>
      <c r="KH42" s="141"/>
      <c r="KI42" s="141"/>
      <c r="KJ42" s="141"/>
      <c r="KK42" s="141"/>
      <c r="KL42" s="141"/>
      <c r="KM42" s="141"/>
      <c r="KN42" s="141"/>
      <c r="KO42" s="141"/>
      <c r="KP42" s="141"/>
      <c r="KQ42" s="141"/>
      <c r="KR42" s="141"/>
      <c r="KS42" s="141"/>
      <c r="KT42" s="141"/>
      <c r="KU42" s="141"/>
      <c r="KV42" s="141"/>
      <c r="KW42" s="141"/>
      <c r="KX42" s="141"/>
      <c r="KY42" s="141"/>
      <c r="KZ42" s="141"/>
      <c r="LA42" s="141"/>
      <c r="LB42" s="141"/>
      <c r="LC42" s="141"/>
      <c r="LD42" s="141"/>
      <c r="LE42" s="141"/>
      <c r="LF42" s="141"/>
      <c r="LG42" s="141"/>
      <c r="LH42" s="141"/>
      <c r="LI42" s="141"/>
      <c r="LJ42" s="141"/>
      <c r="LK42" s="141"/>
      <c r="LL42" s="141"/>
      <c r="LM42" s="141"/>
      <c r="LN42" s="141"/>
      <c r="LO42" s="141"/>
      <c r="LP42" s="141"/>
      <c r="LQ42" s="141"/>
      <c r="LR42" s="141"/>
      <c r="LS42" s="141"/>
      <c r="LT42" s="141"/>
      <c r="LU42" s="141"/>
      <c r="LV42" s="141"/>
      <c r="LW42" s="141"/>
      <c r="LX42" s="141"/>
      <c r="LY42" s="141"/>
      <c r="LZ42" s="141"/>
      <c r="MA42" s="141"/>
      <c r="MB42" s="141"/>
      <c r="MC42" s="141"/>
      <c r="MD42" s="141"/>
      <c r="ME42" s="141"/>
      <c r="MF42" s="141"/>
      <c r="MG42" s="141"/>
      <c r="MH42" s="141"/>
      <c r="MI42" s="141"/>
      <c r="MJ42" s="141"/>
      <c r="MK42" s="141"/>
      <c r="ML42" s="141"/>
      <c r="MM42" s="141"/>
      <c r="MN42" s="141"/>
      <c r="MO42" s="141"/>
      <c r="MP42" s="141"/>
      <c r="MQ42" s="141"/>
      <c r="MR42" s="141"/>
      <c r="MS42" s="141"/>
      <c r="MT42" s="141"/>
      <c r="MU42" s="141"/>
      <c r="MV42" s="141"/>
      <c r="MW42" s="141"/>
      <c r="MX42" s="141"/>
      <c r="MY42" s="141"/>
      <c r="MZ42" s="141"/>
      <c r="NA42" s="141"/>
      <c r="NB42" s="141"/>
      <c r="NC42" s="141"/>
      <c r="ND42" s="141"/>
      <c r="NE42" s="141"/>
      <c r="NF42" s="141"/>
      <c r="NG42" s="141"/>
      <c r="NH42" s="141"/>
      <c r="NI42" s="141"/>
      <c r="NJ42" s="141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1"/>
      <c r="NY42" s="141"/>
      <c r="NZ42" s="141"/>
      <c r="OA42" s="141"/>
      <c r="OB42" s="141"/>
      <c r="OC42" s="141"/>
      <c r="OD42" s="141"/>
      <c r="OE42" s="141"/>
      <c r="OF42" s="141"/>
      <c r="OG42" s="141"/>
      <c r="OH42" s="141"/>
      <c r="OI42" s="141"/>
      <c r="OJ42" s="141"/>
      <c r="OK42" s="141"/>
      <c r="OL42" s="141"/>
      <c r="OM42" s="141"/>
      <c r="ON42" s="141"/>
      <c r="OO42" s="141"/>
      <c r="OP42" s="141"/>
      <c r="OQ42" s="141"/>
      <c r="OR42" s="141"/>
      <c r="OS42" s="141"/>
      <c r="OT42" s="141"/>
      <c r="OU42" s="141"/>
      <c r="OV42" s="141"/>
      <c r="OW42" s="141"/>
      <c r="OX42" s="141"/>
      <c r="OY42" s="141"/>
      <c r="OZ42" s="141"/>
      <c r="PA42" s="141"/>
      <c r="PB42" s="141"/>
      <c r="PC42" s="141"/>
      <c r="PD42" s="141"/>
      <c r="PE42" s="141"/>
      <c r="PF42" s="141"/>
      <c r="PG42" s="141"/>
      <c r="PH42" s="141"/>
      <c r="PI42" s="141"/>
      <c r="PJ42" s="141"/>
      <c r="PK42" s="141"/>
      <c r="PL42" s="141"/>
      <c r="PM42" s="141"/>
      <c r="PN42" s="141"/>
      <c r="PO42" s="141"/>
      <c r="PP42" s="141"/>
      <c r="PQ42" s="141"/>
      <c r="PR42" s="141"/>
      <c r="PS42" s="141"/>
      <c r="PT42" s="141"/>
      <c r="PU42" s="141"/>
      <c r="PV42" s="141"/>
      <c r="PW42" s="141"/>
      <c r="PX42" s="141"/>
      <c r="PY42" s="141"/>
      <c r="PZ42" s="141"/>
      <c r="QA42" s="141"/>
      <c r="QB42" s="141"/>
      <c r="QC42" s="141"/>
      <c r="QD42" s="141"/>
      <c r="QE42" s="141"/>
      <c r="QF42" s="141"/>
      <c r="QG42" s="141"/>
      <c r="QH42" s="141"/>
      <c r="QI42" s="141"/>
      <c r="QJ42" s="141"/>
      <c r="QK42" s="141"/>
      <c r="QL42" s="141"/>
      <c r="QM42" s="141"/>
      <c r="QN42" s="141"/>
      <c r="QO42" s="141"/>
      <c r="QP42" s="141"/>
      <c r="QQ42" s="141"/>
      <c r="QR42" s="141"/>
      <c r="QS42" s="141"/>
      <c r="QT42" s="141"/>
      <c r="QU42" s="141"/>
      <c r="QV42" s="141"/>
      <c r="QW42" s="141"/>
      <c r="QX42" s="141"/>
      <c r="QY42" s="141"/>
      <c r="QZ42" s="141"/>
      <c r="RA42" s="141"/>
      <c r="RB42" s="141"/>
      <c r="RC42" s="141"/>
      <c r="RD42" s="141"/>
      <c r="RE42" s="141"/>
      <c r="RF42" s="141"/>
      <c r="RG42" s="141"/>
      <c r="RH42" s="141"/>
      <c r="RI42" s="141"/>
      <c r="RJ42" s="141"/>
      <c r="RK42" s="141"/>
      <c r="RL42" s="141"/>
      <c r="RM42" s="141"/>
      <c r="RN42" s="141"/>
      <c r="RO42" s="141"/>
      <c r="RP42" s="141"/>
      <c r="RQ42" s="141"/>
      <c r="RR42" s="141"/>
      <c r="RS42" s="141"/>
      <c r="RT42" s="141"/>
      <c r="RU42" s="141"/>
      <c r="RV42" s="141"/>
      <c r="RW42" s="141"/>
      <c r="RX42" s="141"/>
      <c r="RY42" s="141"/>
      <c r="RZ42" s="141"/>
      <c r="SA42" s="141"/>
      <c r="SB42" s="141"/>
      <c r="SC42" s="141"/>
      <c r="SD42" s="141"/>
      <c r="SE42" s="141"/>
      <c r="SF42" s="141"/>
      <c r="SG42" s="141"/>
      <c r="SH42" s="141"/>
      <c r="SI42" s="141"/>
      <c r="SJ42" s="141"/>
      <c r="SK42" s="141"/>
      <c r="SL42" s="141"/>
      <c r="SM42" s="141"/>
      <c r="SN42" s="141"/>
      <c r="SO42" s="141"/>
      <c r="SP42" s="141"/>
      <c r="SQ42" s="141"/>
      <c r="SR42" s="141"/>
      <c r="SS42" s="141"/>
      <c r="ST42" s="141"/>
      <c r="SU42" s="141"/>
      <c r="SV42" s="141"/>
      <c r="SW42" s="141"/>
      <c r="SX42" s="141"/>
      <c r="SY42" s="141"/>
      <c r="SZ42" s="141"/>
      <c r="TA42" s="141"/>
      <c r="TB42" s="141"/>
      <c r="TC42" s="141"/>
      <c r="TD42" s="141"/>
      <c r="TE42" s="141"/>
      <c r="TF42" s="141"/>
      <c r="TG42" s="141"/>
      <c r="TH42" s="141"/>
      <c r="TI42" s="141"/>
      <c r="TJ42" s="141"/>
      <c r="TK42" s="141"/>
      <c r="TL42" s="141"/>
      <c r="TM42" s="141"/>
      <c r="TN42" s="141"/>
      <c r="TO42" s="141"/>
      <c r="TP42" s="141"/>
      <c r="TQ42" s="141"/>
      <c r="TR42" s="141"/>
      <c r="TS42" s="141"/>
      <c r="TT42" s="141"/>
      <c r="TU42" s="141"/>
      <c r="TV42" s="141"/>
      <c r="TW42" s="141"/>
      <c r="TX42" s="141"/>
      <c r="TY42" s="141"/>
      <c r="TZ42" s="141"/>
      <c r="UA42" s="141"/>
      <c r="UB42" s="141"/>
      <c r="UC42" s="141"/>
      <c r="UD42" s="141"/>
      <c r="UE42" s="141"/>
      <c r="UF42" s="141"/>
      <c r="UG42" s="141"/>
      <c r="UH42" s="141"/>
      <c r="UI42" s="141"/>
      <c r="UJ42" s="141"/>
      <c r="UK42" s="141"/>
      <c r="UL42" s="141"/>
      <c r="UM42" s="141"/>
      <c r="UN42" s="141"/>
      <c r="UO42" s="141"/>
      <c r="UP42" s="141"/>
      <c r="UQ42" s="141"/>
      <c r="UR42" s="141"/>
      <c r="US42" s="141"/>
      <c r="UT42" s="141"/>
      <c r="UU42" s="141"/>
      <c r="UV42" s="141"/>
      <c r="UW42" s="141"/>
      <c r="UX42" s="141"/>
      <c r="UY42" s="141"/>
      <c r="UZ42" s="141"/>
      <c r="VA42" s="141"/>
      <c r="VB42" s="141"/>
      <c r="VC42" s="141"/>
      <c r="VD42" s="141"/>
      <c r="VE42" s="141"/>
      <c r="VF42" s="141"/>
      <c r="VG42" s="141"/>
      <c r="VH42" s="141"/>
      <c r="VI42" s="141"/>
      <c r="VJ42" s="141"/>
      <c r="VK42" s="141"/>
      <c r="VL42" s="141"/>
      <c r="VM42" s="141"/>
      <c r="VN42" s="141"/>
      <c r="VO42" s="141"/>
      <c r="VP42" s="141"/>
      <c r="VQ42" s="141"/>
      <c r="VR42" s="141"/>
      <c r="VS42" s="141"/>
      <c r="VT42" s="141"/>
      <c r="VU42" s="141"/>
      <c r="VV42" s="141"/>
      <c r="VW42" s="141"/>
      <c r="VX42" s="141"/>
      <c r="VY42" s="141"/>
      <c r="VZ42" s="141"/>
      <c r="WA42" s="141"/>
      <c r="WB42" s="141"/>
      <c r="WC42" s="141"/>
      <c r="WD42" s="141"/>
      <c r="WE42" s="141"/>
      <c r="WF42" s="141"/>
      <c r="WG42" s="141"/>
      <c r="WH42" s="141"/>
      <c r="WI42" s="141"/>
      <c r="WJ42" s="141"/>
      <c r="WK42" s="141"/>
      <c r="WL42" s="141"/>
      <c r="WM42" s="141"/>
      <c r="WN42" s="141"/>
      <c r="WO42" s="141"/>
      <c r="WP42" s="141"/>
      <c r="WQ42" s="141"/>
      <c r="WR42" s="141"/>
      <c r="WS42" s="141"/>
      <c r="WT42" s="141"/>
      <c r="WU42" s="141"/>
      <c r="WV42" s="141"/>
      <c r="WW42" s="141"/>
      <c r="WX42" s="141"/>
      <c r="WY42" s="141"/>
      <c r="WZ42" s="141"/>
      <c r="XA42" s="141"/>
      <c r="XB42" s="141"/>
      <c r="XC42" s="141"/>
      <c r="XD42" s="141"/>
      <c r="XE42" s="141"/>
      <c r="XF42" s="141"/>
      <c r="XG42" s="141"/>
      <c r="XH42" s="141"/>
      <c r="XI42" s="141"/>
      <c r="XJ42" s="141"/>
      <c r="XK42" s="141"/>
      <c r="XL42" s="141"/>
      <c r="XM42" s="141"/>
      <c r="XN42" s="141"/>
      <c r="XO42" s="141"/>
      <c r="XP42" s="141"/>
      <c r="XQ42" s="141"/>
      <c r="XR42" s="141"/>
      <c r="XS42" s="141"/>
      <c r="XT42" s="141"/>
      <c r="XU42" s="141"/>
      <c r="XV42" s="141"/>
      <c r="XW42" s="141"/>
      <c r="XX42" s="141"/>
      <c r="XY42" s="141"/>
      <c r="XZ42" s="141"/>
      <c r="YA42" s="141"/>
      <c r="YB42" s="141"/>
      <c r="YC42" s="141"/>
      <c r="YD42" s="141"/>
      <c r="YE42" s="141"/>
      <c r="YF42" s="141"/>
      <c r="YG42" s="141"/>
      <c r="YH42" s="141"/>
      <c r="YI42" s="141"/>
      <c r="YJ42" s="141"/>
      <c r="YK42" s="141"/>
      <c r="YL42" s="141"/>
      <c r="YM42" s="141"/>
      <c r="YN42" s="141"/>
      <c r="YO42" s="141"/>
      <c r="YP42" s="141"/>
      <c r="YQ42" s="141"/>
      <c r="YR42" s="141"/>
      <c r="YS42" s="141"/>
      <c r="YT42" s="141"/>
      <c r="YU42" s="141"/>
      <c r="YV42" s="141"/>
      <c r="YW42" s="141"/>
      <c r="YX42" s="141"/>
      <c r="YY42" s="141"/>
      <c r="YZ42" s="141"/>
      <c r="ZA42" s="141"/>
      <c r="ZB42" s="141"/>
      <c r="ZC42" s="141"/>
      <c r="ZD42" s="141"/>
      <c r="ZE42" s="141"/>
      <c r="ZF42" s="141"/>
      <c r="ZG42" s="141"/>
      <c r="ZH42" s="141"/>
      <c r="ZI42" s="141"/>
      <c r="ZJ42" s="141"/>
      <c r="ZK42" s="141"/>
      <c r="ZL42" s="141"/>
      <c r="ZM42" s="141"/>
      <c r="ZN42" s="141"/>
      <c r="ZO42" s="141"/>
      <c r="ZP42" s="141"/>
      <c r="ZQ42" s="141"/>
      <c r="ZR42" s="141"/>
      <c r="ZS42" s="141"/>
      <c r="ZT42" s="141"/>
      <c r="ZU42" s="141"/>
      <c r="ZV42" s="141"/>
      <c r="ZW42" s="141"/>
      <c r="ZX42" s="141"/>
      <c r="ZY42" s="141"/>
      <c r="ZZ42" s="141"/>
      <c r="AAA42" s="141"/>
      <c r="AAB42" s="141"/>
      <c r="AAC42" s="141"/>
      <c r="AAD42" s="141"/>
      <c r="AAE42" s="141"/>
      <c r="AAF42" s="141"/>
      <c r="AAG42" s="141"/>
      <c r="AAH42" s="141"/>
      <c r="AAI42" s="141"/>
      <c r="AAJ42" s="141"/>
      <c r="AAK42" s="141"/>
      <c r="AAL42" s="141"/>
      <c r="AAM42" s="141"/>
      <c r="AAN42" s="141"/>
      <c r="AAO42" s="141"/>
      <c r="AAP42" s="141"/>
      <c r="AAQ42" s="141"/>
      <c r="AAR42" s="141"/>
      <c r="AAS42" s="141"/>
      <c r="AAT42" s="141"/>
      <c r="AAU42" s="141"/>
      <c r="AAV42" s="141"/>
      <c r="AAW42" s="141"/>
      <c r="AAX42" s="141"/>
      <c r="AAY42" s="141"/>
      <c r="AAZ42" s="141"/>
      <c r="ABA42" s="141"/>
      <c r="ABB42" s="141"/>
      <c r="ABC42" s="141"/>
      <c r="ABD42" s="141"/>
      <c r="ABE42" s="141"/>
      <c r="ABF42" s="141"/>
      <c r="ABG42" s="141"/>
      <c r="ABH42" s="141"/>
      <c r="ABI42" s="141"/>
      <c r="ABJ42" s="141"/>
      <c r="ABK42" s="141"/>
      <c r="ABL42" s="141"/>
      <c r="ABM42" s="141"/>
      <c r="ABN42" s="141"/>
      <c r="ABO42" s="141"/>
      <c r="ABP42" s="141"/>
      <c r="ABQ42" s="141"/>
      <c r="ABR42" s="141"/>
      <c r="ABS42" s="141"/>
      <c r="ABT42" s="141"/>
      <c r="ABU42" s="141"/>
      <c r="ABV42" s="141"/>
      <c r="ABW42" s="141"/>
      <c r="ABX42" s="141"/>
      <c r="ABY42" s="141"/>
      <c r="ABZ42" s="141"/>
      <c r="ACA42" s="141"/>
      <c r="ACB42" s="141"/>
      <c r="ACC42" s="141"/>
      <c r="ACD42" s="141"/>
      <c r="ACE42" s="141"/>
      <c r="ACF42" s="141"/>
      <c r="ACG42" s="141"/>
      <c r="ACH42" s="141"/>
      <c r="ACI42" s="141"/>
      <c r="ACJ42" s="141"/>
      <c r="ACK42" s="141"/>
      <c r="ACL42" s="141"/>
      <c r="ACM42" s="141"/>
      <c r="ACN42" s="141"/>
      <c r="ACO42" s="141"/>
      <c r="ACP42" s="141"/>
      <c r="ACQ42" s="141"/>
      <c r="ACR42" s="141"/>
      <c r="ACS42" s="141"/>
      <c r="ACT42" s="141"/>
      <c r="ACU42" s="141"/>
      <c r="ACV42" s="141"/>
      <c r="ACW42" s="141"/>
      <c r="ACX42" s="141"/>
      <c r="ACY42" s="141"/>
      <c r="ACZ42" s="141"/>
      <c r="ADA42" s="141"/>
      <c r="ADB42" s="141"/>
      <c r="ADC42" s="141"/>
      <c r="ADD42" s="141"/>
      <c r="ADE42" s="141"/>
      <c r="ADF42" s="141"/>
      <c r="ADG42" s="141"/>
      <c r="ADH42" s="141"/>
      <c r="ADI42" s="141"/>
      <c r="ADJ42" s="141"/>
      <c r="ADK42" s="141"/>
      <c r="ADL42" s="141"/>
      <c r="ADM42" s="141"/>
      <c r="ADN42" s="141"/>
      <c r="ADO42" s="141"/>
      <c r="ADP42" s="141"/>
      <c r="ADQ42" s="141"/>
      <c r="ADR42" s="141"/>
      <c r="ADS42" s="141"/>
      <c r="ADT42" s="141"/>
      <c r="ADU42" s="141"/>
      <c r="ADV42" s="141"/>
      <c r="ADW42" s="141"/>
      <c r="ADX42" s="141"/>
      <c r="ADY42" s="141"/>
      <c r="ADZ42" s="141"/>
      <c r="AEA42" s="141"/>
      <c r="AEB42" s="141"/>
      <c r="AEC42" s="141"/>
      <c r="AED42" s="141"/>
      <c r="AEE42" s="141"/>
      <c r="AEF42" s="141"/>
      <c r="AEG42" s="141"/>
      <c r="AEH42" s="141"/>
      <c r="AEI42" s="141"/>
      <c r="AEJ42" s="141"/>
      <c r="AEK42" s="141"/>
      <c r="AEL42" s="141"/>
      <c r="AEM42" s="141"/>
      <c r="AEN42" s="141"/>
      <c r="AEO42" s="141"/>
      <c r="AEP42" s="141"/>
      <c r="AEQ42" s="141"/>
      <c r="AER42" s="141"/>
      <c r="AES42" s="141"/>
      <c r="AET42" s="141"/>
      <c r="AEU42" s="141"/>
      <c r="AEV42" s="141"/>
      <c r="AEW42" s="141"/>
      <c r="AEX42" s="141"/>
      <c r="AEY42" s="141"/>
      <c r="AEZ42" s="141"/>
      <c r="AFA42" s="141"/>
      <c r="AFB42" s="141"/>
      <c r="AFC42" s="141"/>
      <c r="AFD42" s="141"/>
      <c r="AFE42" s="141"/>
      <c r="AFF42" s="141"/>
      <c r="AFG42" s="141"/>
      <c r="AFH42" s="141"/>
      <c r="AFI42" s="141"/>
      <c r="AFJ42" s="141"/>
      <c r="AFK42" s="141"/>
      <c r="AFL42" s="141"/>
      <c r="AFM42" s="141"/>
      <c r="AFN42" s="141"/>
      <c r="AFO42" s="141"/>
      <c r="AFP42" s="141"/>
      <c r="AFQ42" s="141"/>
      <c r="AFR42" s="141"/>
      <c r="AFS42" s="141"/>
      <c r="AFT42" s="141"/>
      <c r="AFU42" s="141"/>
      <c r="AFV42" s="141"/>
      <c r="AFW42" s="141"/>
      <c r="AFX42" s="141"/>
      <c r="AFY42" s="141"/>
      <c r="AFZ42" s="141"/>
      <c r="AGA42" s="141"/>
      <c r="AGB42" s="141"/>
      <c r="AGC42" s="141"/>
      <c r="AGD42" s="141"/>
      <c r="AGE42" s="141"/>
      <c r="AGF42" s="141"/>
      <c r="AGG42" s="141"/>
      <c r="AGH42" s="141"/>
      <c r="AGI42" s="141"/>
      <c r="AGJ42" s="141"/>
      <c r="AGK42" s="141"/>
      <c r="AGL42" s="141"/>
      <c r="AGM42" s="141"/>
      <c r="AGN42" s="141"/>
      <c r="AGO42" s="141"/>
      <c r="AGP42" s="141"/>
      <c r="AGQ42" s="141"/>
      <c r="AGR42" s="141"/>
      <c r="AGS42" s="141"/>
      <c r="AGT42" s="141"/>
      <c r="AGU42" s="141"/>
      <c r="AGV42" s="141"/>
      <c r="AGW42" s="141"/>
      <c r="AGX42" s="141"/>
      <c r="AGY42" s="141"/>
      <c r="AGZ42" s="141"/>
      <c r="AHA42" s="141"/>
      <c r="AHB42" s="141"/>
      <c r="AHC42" s="141"/>
      <c r="AHD42" s="141"/>
      <c r="AHE42" s="141"/>
      <c r="AHF42" s="141"/>
      <c r="AHG42" s="141"/>
      <c r="AHH42" s="141"/>
      <c r="AHI42" s="141"/>
      <c r="AHJ42" s="141"/>
      <c r="AHK42" s="141"/>
      <c r="AHL42" s="141"/>
      <c r="AHM42" s="141"/>
      <c r="AHN42" s="141"/>
      <c r="AHO42" s="141"/>
      <c r="AHP42" s="141"/>
      <c r="AHQ42" s="141"/>
      <c r="AHR42" s="141"/>
      <c r="AHS42" s="141"/>
      <c r="AHT42" s="141"/>
      <c r="AHU42" s="141"/>
      <c r="AHV42" s="141"/>
      <c r="AHW42" s="141"/>
      <c r="AHX42" s="141"/>
      <c r="AHY42" s="141"/>
      <c r="AHZ42" s="141"/>
      <c r="AIA42" s="141"/>
      <c r="AIB42" s="141"/>
      <c r="AIC42" s="141"/>
      <c r="AID42" s="141"/>
      <c r="AIE42" s="141"/>
      <c r="AIF42" s="141"/>
      <c r="AIG42" s="141"/>
      <c r="AIH42" s="141"/>
      <c r="AII42" s="141"/>
      <c r="AIJ42" s="141"/>
      <c r="AIK42" s="141"/>
      <c r="AIL42" s="141"/>
      <c r="AIM42" s="141"/>
      <c r="AIN42" s="141"/>
      <c r="AIO42" s="141"/>
      <c r="AIP42" s="141"/>
      <c r="AIQ42" s="141"/>
      <c r="AIR42" s="141"/>
      <c r="AIS42" s="141"/>
      <c r="AIT42" s="141"/>
      <c r="AIU42" s="141"/>
      <c r="AIV42" s="141"/>
      <c r="AIW42" s="141"/>
      <c r="AIX42" s="141"/>
      <c r="AIY42" s="141"/>
      <c r="AIZ42" s="141"/>
      <c r="AJA42" s="141"/>
      <c r="AJB42" s="141"/>
      <c r="AJC42" s="141"/>
      <c r="AJD42" s="141"/>
      <c r="AJE42" s="141"/>
      <c r="AJF42" s="141"/>
      <c r="AJG42" s="141"/>
      <c r="AJH42" s="141"/>
      <c r="AJI42" s="141"/>
      <c r="AJJ42" s="141"/>
      <c r="AJK42" s="141"/>
      <c r="AJL42" s="141"/>
      <c r="AJM42" s="141"/>
      <c r="AJN42" s="141"/>
      <c r="AJO42" s="141"/>
      <c r="AJP42" s="141"/>
      <c r="AJQ42" s="141"/>
      <c r="AJR42" s="141"/>
      <c r="AJS42" s="141"/>
      <c r="AJT42" s="141"/>
      <c r="AJU42" s="141"/>
      <c r="AJV42" s="141"/>
      <c r="AJW42" s="141"/>
      <c r="AJX42" s="141"/>
      <c r="AJY42" s="141"/>
      <c r="AJZ42" s="141"/>
      <c r="AKA42" s="141"/>
      <c r="AKB42" s="141"/>
      <c r="AKC42" s="141"/>
      <c r="AKD42" s="141"/>
      <c r="AKE42" s="141"/>
      <c r="AKF42" s="141"/>
      <c r="AKG42" s="141"/>
      <c r="AKH42" s="141"/>
      <c r="AKI42" s="141"/>
      <c r="AKJ42" s="141"/>
      <c r="AKK42" s="141"/>
      <c r="AKL42" s="141"/>
      <c r="AKM42" s="141"/>
      <c r="AKN42" s="141"/>
      <c r="AKO42" s="141"/>
      <c r="AKP42" s="141"/>
      <c r="AKQ42" s="141"/>
      <c r="AKR42" s="141"/>
      <c r="AKS42" s="141"/>
      <c r="AKT42" s="141"/>
      <c r="AKU42" s="141"/>
      <c r="AKV42" s="141"/>
      <c r="AKW42" s="141"/>
      <c r="AKX42" s="141"/>
      <c r="AKY42" s="141"/>
      <c r="AKZ42" s="141"/>
      <c r="ALA42" s="141"/>
      <c r="ALB42" s="141"/>
      <c r="ALC42" s="141"/>
      <c r="ALD42" s="141"/>
      <c r="ALE42" s="141"/>
      <c r="ALF42" s="141"/>
      <c r="ALG42" s="141"/>
      <c r="ALH42" s="141"/>
      <c r="ALI42" s="141"/>
      <c r="ALJ42" s="141"/>
      <c r="ALK42" s="141"/>
      <c r="ALL42" s="141"/>
      <c r="ALM42" s="141"/>
      <c r="ALN42" s="141"/>
      <c r="ALO42" s="141"/>
      <c r="ALP42" s="141"/>
      <c r="ALQ42" s="141"/>
      <c r="ALR42" s="141"/>
      <c r="ALS42" s="141"/>
      <c r="ALT42" s="141"/>
      <c r="ALU42" s="141"/>
      <c r="ALV42" s="141"/>
      <c r="ALW42" s="141"/>
      <c r="ALX42" s="141"/>
      <c r="ALY42" s="141"/>
      <c r="ALZ42" s="141"/>
      <c r="AMA42" s="141"/>
      <c r="AMB42" s="141"/>
      <c r="AMC42" s="141"/>
      <c r="AMD42" s="141"/>
      <c r="AME42" s="141"/>
      <c r="AMF42" s="141"/>
      <c r="AMG42" s="141"/>
      <c r="AMH42" s="141"/>
      <c r="AMI42" s="141"/>
      <c r="AMJ42" s="141"/>
      <c r="AMK42" s="141"/>
      <c r="AML42" s="141"/>
    </row>
    <row r="43" spans="1:1026" s="1" customFormat="1" ht="49.5" x14ac:dyDescent="0.2">
      <c r="A43" s="3"/>
      <c r="B43" s="145" t="s">
        <v>618</v>
      </c>
      <c r="C43" s="146">
        <v>15.88</v>
      </c>
      <c r="D43" s="145" t="s">
        <v>563</v>
      </c>
      <c r="E43" s="146">
        <v>21.94</v>
      </c>
      <c r="F43" s="145" t="s">
        <v>624</v>
      </c>
      <c r="G43" s="146">
        <v>28.05</v>
      </c>
      <c r="H43" s="145" t="s">
        <v>582</v>
      </c>
      <c r="I43" s="146">
        <v>11.88</v>
      </c>
      <c r="J43" s="145" t="s">
        <v>583</v>
      </c>
      <c r="K43" s="146">
        <v>5.5</v>
      </c>
      <c r="L43" s="145" t="s">
        <v>584</v>
      </c>
      <c r="M43" s="146">
        <v>10.93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</row>
    <row r="44" spans="1:1026" s="1" customFormat="1" ht="49.5" x14ac:dyDescent="0.2">
      <c r="A44" s="3"/>
      <c r="B44" s="145" t="s">
        <v>604</v>
      </c>
      <c r="C44" s="146">
        <v>27.82</v>
      </c>
      <c r="D44" s="145" t="s">
        <v>621</v>
      </c>
      <c r="E44" s="146">
        <v>13.43</v>
      </c>
      <c r="F44" s="145" t="s">
        <v>625</v>
      </c>
      <c r="G44" s="146">
        <v>19.28</v>
      </c>
      <c r="H44" s="145" t="s">
        <v>628</v>
      </c>
      <c r="I44" s="146">
        <v>10.17</v>
      </c>
      <c r="J44" s="145" t="s">
        <v>526</v>
      </c>
      <c r="K44" s="146">
        <v>39.880000000000003</v>
      </c>
      <c r="L44" s="145" t="s">
        <v>528</v>
      </c>
      <c r="M44" s="146">
        <v>18.52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</row>
    <row r="45" spans="1:1026" s="1" customFormat="1" ht="33" x14ac:dyDescent="0.2">
      <c r="A45" s="3"/>
      <c r="B45" s="145" t="s">
        <v>619</v>
      </c>
      <c r="C45" s="146">
        <v>31.99</v>
      </c>
      <c r="D45" s="145" t="s">
        <v>622</v>
      </c>
      <c r="E45" s="146">
        <v>101.18</v>
      </c>
      <c r="F45" s="145" t="s">
        <v>585</v>
      </c>
      <c r="G45" s="146">
        <v>76.63</v>
      </c>
      <c r="H45" s="145" t="s">
        <v>629</v>
      </c>
      <c r="I45" s="146">
        <v>38.15</v>
      </c>
      <c r="J45" s="145" t="s">
        <v>632</v>
      </c>
      <c r="K45" s="146">
        <v>67.239999999999995</v>
      </c>
      <c r="L45" s="145" t="s">
        <v>586</v>
      </c>
      <c r="M45" s="146">
        <v>67.72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</row>
    <row r="46" spans="1:1026" s="1" customFormat="1" ht="49.5" x14ac:dyDescent="0.2">
      <c r="A46" s="3"/>
      <c r="B46" s="145" t="s">
        <v>613</v>
      </c>
      <c r="C46" s="146">
        <v>21.53</v>
      </c>
      <c r="D46" s="145" t="s">
        <v>609</v>
      </c>
      <c r="E46" s="146">
        <v>12.8</v>
      </c>
      <c r="F46" s="145" t="s">
        <v>595</v>
      </c>
      <c r="G46" s="146">
        <v>10.23</v>
      </c>
      <c r="H46" s="145" t="s">
        <v>630</v>
      </c>
      <c r="I46" s="146">
        <v>80.95</v>
      </c>
      <c r="J46" s="145" t="s">
        <v>587</v>
      </c>
      <c r="K46" s="146">
        <v>2.88</v>
      </c>
      <c r="L46" s="145" t="s">
        <v>603</v>
      </c>
      <c r="M46" s="146">
        <v>6.03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</row>
    <row r="47" spans="1:1026" s="1" customFormat="1" ht="49.5" x14ac:dyDescent="0.2">
      <c r="A47" s="3"/>
      <c r="B47" s="145" t="s">
        <v>409</v>
      </c>
      <c r="C47" s="146">
        <v>28.53</v>
      </c>
      <c r="D47" s="145" t="s">
        <v>588</v>
      </c>
      <c r="E47" s="146">
        <v>29.32</v>
      </c>
      <c r="F47" s="145" t="s">
        <v>567</v>
      </c>
      <c r="G47" s="146">
        <v>28.53</v>
      </c>
      <c r="H47" s="145" t="s">
        <v>161</v>
      </c>
      <c r="I47" s="146">
        <v>23.56</v>
      </c>
      <c r="J47" s="145" t="s">
        <v>595</v>
      </c>
      <c r="K47" s="146">
        <v>10.23</v>
      </c>
      <c r="L47" s="145" t="s">
        <v>163</v>
      </c>
      <c r="M47" s="146">
        <v>28.53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</row>
    <row r="48" spans="1:1026" s="1" customFormat="1" ht="49.5" x14ac:dyDescent="0.2">
      <c r="A48" s="3"/>
      <c r="B48" s="145" t="s">
        <v>570</v>
      </c>
      <c r="C48" s="146">
        <v>5.05</v>
      </c>
      <c r="D48" s="145" t="s">
        <v>557</v>
      </c>
      <c r="E48" s="146">
        <v>8.07</v>
      </c>
      <c r="F48" s="145" t="s">
        <v>574</v>
      </c>
      <c r="G48" s="146">
        <v>7.07</v>
      </c>
      <c r="H48" s="145" t="s">
        <v>601</v>
      </c>
      <c r="I48" s="146">
        <v>9.08</v>
      </c>
      <c r="J48" s="145" t="s">
        <v>589</v>
      </c>
      <c r="K48" s="146">
        <v>26.39</v>
      </c>
      <c r="L48" s="145" t="s">
        <v>574</v>
      </c>
      <c r="M48" s="146">
        <v>7.07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</row>
    <row r="49" spans="1:1026" s="1" customFormat="1" ht="33" x14ac:dyDescent="0.2">
      <c r="A49" s="3"/>
      <c r="B49" s="149"/>
      <c r="C49" s="148"/>
      <c r="D49" s="149"/>
      <c r="E49" s="148"/>
      <c r="F49" s="149"/>
      <c r="G49" s="148"/>
      <c r="H49" s="149"/>
      <c r="I49" s="148"/>
      <c r="J49" s="145" t="s">
        <v>574</v>
      </c>
      <c r="K49" s="146">
        <v>7.07</v>
      </c>
      <c r="L49" s="149"/>
      <c r="M49" s="14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</row>
    <row r="50" spans="1:1026" s="1" customFormat="1" x14ac:dyDescent="0.2">
      <c r="A50" s="3"/>
      <c r="B50" s="149"/>
      <c r="C50" s="148"/>
      <c r="D50" s="149"/>
      <c r="E50" s="148"/>
      <c r="F50" s="147"/>
      <c r="G50" s="96"/>
      <c r="H50" s="149"/>
      <c r="I50" s="148"/>
      <c r="J50" s="149"/>
      <c r="K50" s="148"/>
      <c r="L50" s="149"/>
      <c r="M50" s="14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</row>
    <row r="51" spans="1:1026" s="1" customFormat="1" x14ac:dyDescent="0.2">
      <c r="A51" s="3"/>
      <c r="B51" s="149"/>
      <c r="C51" s="148"/>
      <c r="D51" s="149"/>
      <c r="E51" s="148"/>
      <c r="F51" s="147"/>
      <c r="G51" s="96"/>
      <c r="H51" s="149"/>
      <c r="I51" s="148"/>
      <c r="J51" s="149"/>
      <c r="K51" s="148"/>
      <c r="L51" s="149"/>
      <c r="M51" s="14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</row>
    <row r="52" spans="1:1026" s="144" customFormat="1" ht="49.5" x14ac:dyDescent="0.2">
      <c r="A52" s="141"/>
      <c r="B52" s="142" t="s">
        <v>575</v>
      </c>
      <c r="C52" s="143">
        <f>SUM(C53:C55)</f>
        <v>46.29</v>
      </c>
      <c r="D52" s="142" t="s">
        <v>576</v>
      </c>
      <c r="E52" s="143">
        <f>SUM(E53:E55)</f>
        <v>46.29</v>
      </c>
      <c r="F52" s="142" t="s">
        <v>577</v>
      </c>
      <c r="G52" s="143">
        <f>SUM(G53:G55)</f>
        <v>46.29</v>
      </c>
      <c r="H52" s="142" t="s">
        <v>578</v>
      </c>
      <c r="I52" s="143">
        <f>SUM(I53:I55)</f>
        <v>46.29</v>
      </c>
      <c r="J52" s="142" t="s">
        <v>579</v>
      </c>
      <c r="K52" s="143">
        <f>SUM(K53:K55)</f>
        <v>46.29</v>
      </c>
      <c r="L52" s="142" t="s">
        <v>580</v>
      </c>
      <c r="M52" s="143">
        <f>SUM(M53:M55)</f>
        <v>46.29</v>
      </c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  <c r="IW52" s="141"/>
      <c r="IX52" s="141"/>
      <c r="IY52" s="141"/>
      <c r="IZ52" s="141"/>
      <c r="JA52" s="141"/>
      <c r="JB52" s="141"/>
      <c r="JC52" s="141"/>
      <c r="JD52" s="141"/>
      <c r="JE52" s="141"/>
      <c r="JF52" s="141"/>
      <c r="JG52" s="141"/>
      <c r="JH52" s="141"/>
      <c r="JI52" s="141"/>
      <c r="JJ52" s="141"/>
      <c r="JK52" s="141"/>
      <c r="JL52" s="141"/>
      <c r="JM52" s="141"/>
      <c r="JN52" s="141"/>
      <c r="JO52" s="141"/>
      <c r="JP52" s="141"/>
      <c r="JQ52" s="141"/>
      <c r="JR52" s="141"/>
      <c r="JS52" s="141"/>
      <c r="JT52" s="141"/>
      <c r="JU52" s="141"/>
      <c r="JV52" s="141"/>
      <c r="JW52" s="141"/>
      <c r="JX52" s="141"/>
      <c r="JY52" s="141"/>
      <c r="JZ52" s="141"/>
      <c r="KA52" s="141"/>
      <c r="KB52" s="141"/>
      <c r="KC52" s="141"/>
      <c r="KD52" s="141"/>
      <c r="KE52" s="141"/>
      <c r="KF52" s="141"/>
      <c r="KG52" s="141"/>
      <c r="KH52" s="141"/>
      <c r="KI52" s="141"/>
      <c r="KJ52" s="141"/>
      <c r="KK52" s="141"/>
      <c r="KL52" s="141"/>
      <c r="KM52" s="141"/>
      <c r="KN52" s="141"/>
      <c r="KO52" s="141"/>
      <c r="KP52" s="141"/>
      <c r="KQ52" s="141"/>
      <c r="KR52" s="141"/>
      <c r="KS52" s="141"/>
      <c r="KT52" s="141"/>
      <c r="KU52" s="141"/>
      <c r="KV52" s="141"/>
      <c r="KW52" s="141"/>
      <c r="KX52" s="141"/>
      <c r="KY52" s="141"/>
      <c r="KZ52" s="141"/>
      <c r="LA52" s="141"/>
      <c r="LB52" s="141"/>
      <c r="LC52" s="141"/>
      <c r="LD52" s="141"/>
      <c r="LE52" s="141"/>
      <c r="LF52" s="141"/>
      <c r="LG52" s="141"/>
      <c r="LH52" s="141"/>
      <c r="LI52" s="141"/>
      <c r="LJ52" s="141"/>
      <c r="LK52" s="141"/>
      <c r="LL52" s="141"/>
      <c r="LM52" s="141"/>
      <c r="LN52" s="141"/>
      <c r="LO52" s="141"/>
      <c r="LP52" s="141"/>
      <c r="LQ52" s="141"/>
      <c r="LR52" s="141"/>
      <c r="LS52" s="141"/>
      <c r="LT52" s="141"/>
      <c r="LU52" s="141"/>
      <c r="LV52" s="141"/>
      <c r="LW52" s="141"/>
      <c r="LX52" s="141"/>
      <c r="LY52" s="141"/>
      <c r="LZ52" s="141"/>
      <c r="MA52" s="141"/>
      <c r="MB52" s="141"/>
      <c r="MC52" s="141"/>
      <c r="MD52" s="141"/>
      <c r="ME52" s="141"/>
      <c r="MF52" s="141"/>
      <c r="MG52" s="141"/>
      <c r="MH52" s="141"/>
      <c r="MI52" s="141"/>
      <c r="MJ52" s="141"/>
      <c r="MK52" s="141"/>
      <c r="ML52" s="141"/>
      <c r="MM52" s="141"/>
      <c r="MN52" s="141"/>
      <c r="MO52" s="141"/>
      <c r="MP52" s="141"/>
      <c r="MQ52" s="141"/>
      <c r="MR52" s="141"/>
      <c r="MS52" s="141"/>
      <c r="MT52" s="141"/>
      <c r="MU52" s="141"/>
      <c r="MV52" s="141"/>
      <c r="MW52" s="141"/>
      <c r="MX52" s="141"/>
      <c r="MY52" s="141"/>
      <c r="MZ52" s="141"/>
      <c r="NA52" s="141"/>
      <c r="NB52" s="141"/>
      <c r="NC52" s="141"/>
      <c r="ND52" s="141"/>
      <c r="NE52" s="141"/>
      <c r="NF52" s="141"/>
      <c r="NG52" s="141"/>
      <c r="NH52" s="141"/>
      <c r="NI52" s="141"/>
      <c r="NJ52" s="141"/>
      <c r="NK52" s="141"/>
      <c r="NL52" s="141"/>
      <c r="NM52" s="141"/>
      <c r="NN52" s="141"/>
      <c r="NO52" s="141"/>
      <c r="NP52" s="141"/>
      <c r="NQ52" s="141"/>
      <c r="NR52" s="141"/>
      <c r="NS52" s="141"/>
      <c r="NT52" s="141"/>
      <c r="NU52" s="141"/>
      <c r="NV52" s="141"/>
      <c r="NW52" s="141"/>
      <c r="NX52" s="141"/>
      <c r="NY52" s="141"/>
      <c r="NZ52" s="141"/>
      <c r="OA52" s="141"/>
      <c r="OB52" s="141"/>
      <c r="OC52" s="141"/>
      <c r="OD52" s="141"/>
      <c r="OE52" s="141"/>
      <c r="OF52" s="141"/>
      <c r="OG52" s="141"/>
      <c r="OH52" s="141"/>
      <c r="OI52" s="141"/>
      <c r="OJ52" s="141"/>
      <c r="OK52" s="141"/>
      <c r="OL52" s="141"/>
      <c r="OM52" s="141"/>
      <c r="ON52" s="141"/>
      <c r="OO52" s="141"/>
      <c r="OP52" s="141"/>
      <c r="OQ52" s="141"/>
      <c r="OR52" s="141"/>
      <c r="OS52" s="141"/>
      <c r="OT52" s="141"/>
      <c r="OU52" s="141"/>
      <c r="OV52" s="141"/>
      <c r="OW52" s="141"/>
      <c r="OX52" s="141"/>
      <c r="OY52" s="141"/>
      <c r="OZ52" s="141"/>
      <c r="PA52" s="141"/>
      <c r="PB52" s="141"/>
      <c r="PC52" s="141"/>
      <c r="PD52" s="141"/>
      <c r="PE52" s="141"/>
      <c r="PF52" s="141"/>
      <c r="PG52" s="141"/>
      <c r="PH52" s="141"/>
      <c r="PI52" s="141"/>
      <c r="PJ52" s="141"/>
      <c r="PK52" s="141"/>
      <c r="PL52" s="141"/>
      <c r="PM52" s="141"/>
      <c r="PN52" s="141"/>
      <c r="PO52" s="141"/>
      <c r="PP52" s="141"/>
      <c r="PQ52" s="141"/>
      <c r="PR52" s="141"/>
      <c r="PS52" s="141"/>
      <c r="PT52" s="141"/>
      <c r="PU52" s="141"/>
      <c r="PV52" s="141"/>
      <c r="PW52" s="141"/>
      <c r="PX52" s="141"/>
      <c r="PY52" s="141"/>
      <c r="PZ52" s="141"/>
      <c r="QA52" s="141"/>
      <c r="QB52" s="141"/>
      <c r="QC52" s="141"/>
      <c r="QD52" s="141"/>
      <c r="QE52" s="141"/>
      <c r="QF52" s="141"/>
      <c r="QG52" s="141"/>
      <c r="QH52" s="141"/>
      <c r="QI52" s="141"/>
      <c r="QJ52" s="141"/>
      <c r="QK52" s="141"/>
      <c r="QL52" s="141"/>
      <c r="QM52" s="141"/>
      <c r="QN52" s="141"/>
      <c r="QO52" s="141"/>
      <c r="QP52" s="141"/>
      <c r="QQ52" s="141"/>
      <c r="QR52" s="141"/>
      <c r="QS52" s="141"/>
      <c r="QT52" s="141"/>
      <c r="QU52" s="141"/>
      <c r="QV52" s="141"/>
      <c r="QW52" s="141"/>
      <c r="QX52" s="141"/>
      <c r="QY52" s="141"/>
      <c r="QZ52" s="141"/>
      <c r="RA52" s="141"/>
      <c r="RB52" s="141"/>
      <c r="RC52" s="141"/>
      <c r="RD52" s="141"/>
      <c r="RE52" s="141"/>
      <c r="RF52" s="141"/>
      <c r="RG52" s="141"/>
      <c r="RH52" s="141"/>
      <c r="RI52" s="141"/>
      <c r="RJ52" s="141"/>
      <c r="RK52" s="141"/>
      <c r="RL52" s="141"/>
      <c r="RM52" s="141"/>
      <c r="RN52" s="141"/>
      <c r="RO52" s="141"/>
      <c r="RP52" s="141"/>
      <c r="RQ52" s="141"/>
      <c r="RR52" s="141"/>
      <c r="RS52" s="141"/>
      <c r="RT52" s="141"/>
      <c r="RU52" s="141"/>
      <c r="RV52" s="141"/>
      <c r="RW52" s="141"/>
      <c r="RX52" s="141"/>
      <c r="RY52" s="141"/>
      <c r="RZ52" s="141"/>
      <c r="SA52" s="141"/>
      <c r="SB52" s="141"/>
      <c r="SC52" s="141"/>
      <c r="SD52" s="141"/>
      <c r="SE52" s="141"/>
      <c r="SF52" s="141"/>
      <c r="SG52" s="141"/>
      <c r="SH52" s="141"/>
      <c r="SI52" s="141"/>
      <c r="SJ52" s="141"/>
      <c r="SK52" s="141"/>
      <c r="SL52" s="141"/>
      <c r="SM52" s="141"/>
      <c r="SN52" s="141"/>
      <c r="SO52" s="141"/>
      <c r="SP52" s="141"/>
      <c r="SQ52" s="141"/>
      <c r="SR52" s="141"/>
      <c r="SS52" s="141"/>
      <c r="ST52" s="141"/>
      <c r="SU52" s="141"/>
      <c r="SV52" s="141"/>
      <c r="SW52" s="141"/>
      <c r="SX52" s="141"/>
      <c r="SY52" s="141"/>
      <c r="SZ52" s="141"/>
      <c r="TA52" s="141"/>
      <c r="TB52" s="141"/>
      <c r="TC52" s="141"/>
      <c r="TD52" s="141"/>
      <c r="TE52" s="141"/>
      <c r="TF52" s="141"/>
      <c r="TG52" s="141"/>
      <c r="TH52" s="141"/>
      <c r="TI52" s="141"/>
      <c r="TJ52" s="141"/>
      <c r="TK52" s="141"/>
      <c r="TL52" s="141"/>
      <c r="TM52" s="141"/>
      <c r="TN52" s="141"/>
      <c r="TO52" s="141"/>
      <c r="TP52" s="141"/>
      <c r="TQ52" s="141"/>
      <c r="TR52" s="141"/>
      <c r="TS52" s="141"/>
      <c r="TT52" s="141"/>
      <c r="TU52" s="141"/>
      <c r="TV52" s="141"/>
      <c r="TW52" s="141"/>
      <c r="TX52" s="141"/>
      <c r="TY52" s="141"/>
      <c r="TZ52" s="141"/>
      <c r="UA52" s="141"/>
      <c r="UB52" s="141"/>
      <c r="UC52" s="141"/>
      <c r="UD52" s="141"/>
      <c r="UE52" s="141"/>
      <c r="UF52" s="141"/>
      <c r="UG52" s="141"/>
      <c r="UH52" s="141"/>
      <c r="UI52" s="141"/>
      <c r="UJ52" s="141"/>
      <c r="UK52" s="141"/>
      <c r="UL52" s="141"/>
      <c r="UM52" s="141"/>
      <c r="UN52" s="141"/>
      <c r="UO52" s="141"/>
      <c r="UP52" s="141"/>
      <c r="UQ52" s="141"/>
      <c r="UR52" s="141"/>
      <c r="US52" s="141"/>
      <c r="UT52" s="141"/>
      <c r="UU52" s="141"/>
      <c r="UV52" s="141"/>
      <c r="UW52" s="141"/>
      <c r="UX52" s="141"/>
      <c r="UY52" s="141"/>
      <c r="UZ52" s="141"/>
      <c r="VA52" s="141"/>
      <c r="VB52" s="141"/>
      <c r="VC52" s="141"/>
      <c r="VD52" s="141"/>
      <c r="VE52" s="141"/>
      <c r="VF52" s="141"/>
      <c r="VG52" s="141"/>
      <c r="VH52" s="141"/>
      <c r="VI52" s="141"/>
      <c r="VJ52" s="141"/>
      <c r="VK52" s="141"/>
      <c r="VL52" s="141"/>
      <c r="VM52" s="141"/>
      <c r="VN52" s="141"/>
      <c r="VO52" s="141"/>
      <c r="VP52" s="141"/>
      <c r="VQ52" s="141"/>
      <c r="VR52" s="141"/>
      <c r="VS52" s="141"/>
      <c r="VT52" s="141"/>
      <c r="VU52" s="141"/>
      <c r="VV52" s="141"/>
      <c r="VW52" s="141"/>
      <c r="VX52" s="141"/>
      <c r="VY52" s="141"/>
      <c r="VZ52" s="141"/>
      <c r="WA52" s="141"/>
      <c r="WB52" s="141"/>
      <c r="WC52" s="141"/>
      <c r="WD52" s="141"/>
      <c r="WE52" s="141"/>
      <c r="WF52" s="141"/>
      <c r="WG52" s="141"/>
      <c r="WH52" s="141"/>
      <c r="WI52" s="141"/>
      <c r="WJ52" s="141"/>
      <c r="WK52" s="141"/>
      <c r="WL52" s="141"/>
      <c r="WM52" s="141"/>
      <c r="WN52" s="141"/>
      <c r="WO52" s="141"/>
      <c r="WP52" s="141"/>
      <c r="WQ52" s="141"/>
      <c r="WR52" s="141"/>
      <c r="WS52" s="141"/>
      <c r="WT52" s="141"/>
      <c r="WU52" s="141"/>
      <c r="WV52" s="141"/>
      <c r="WW52" s="141"/>
      <c r="WX52" s="141"/>
      <c r="WY52" s="141"/>
      <c r="WZ52" s="141"/>
      <c r="XA52" s="141"/>
      <c r="XB52" s="141"/>
      <c r="XC52" s="141"/>
      <c r="XD52" s="141"/>
      <c r="XE52" s="141"/>
      <c r="XF52" s="141"/>
      <c r="XG52" s="141"/>
      <c r="XH52" s="141"/>
      <c r="XI52" s="141"/>
      <c r="XJ52" s="141"/>
      <c r="XK52" s="141"/>
      <c r="XL52" s="141"/>
      <c r="XM52" s="141"/>
      <c r="XN52" s="141"/>
      <c r="XO52" s="141"/>
      <c r="XP52" s="141"/>
      <c r="XQ52" s="141"/>
      <c r="XR52" s="141"/>
      <c r="XS52" s="141"/>
      <c r="XT52" s="141"/>
      <c r="XU52" s="141"/>
      <c r="XV52" s="141"/>
      <c r="XW52" s="141"/>
      <c r="XX52" s="141"/>
      <c r="XY52" s="141"/>
      <c r="XZ52" s="141"/>
      <c r="YA52" s="141"/>
      <c r="YB52" s="141"/>
      <c r="YC52" s="141"/>
      <c r="YD52" s="141"/>
      <c r="YE52" s="141"/>
      <c r="YF52" s="141"/>
      <c r="YG52" s="141"/>
      <c r="YH52" s="141"/>
      <c r="YI52" s="141"/>
      <c r="YJ52" s="141"/>
      <c r="YK52" s="141"/>
      <c r="YL52" s="141"/>
      <c r="YM52" s="141"/>
      <c r="YN52" s="141"/>
      <c r="YO52" s="141"/>
      <c r="YP52" s="141"/>
      <c r="YQ52" s="141"/>
      <c r="YR52" s="141"/>
      <c r="YS52" s="141"/>
      <c r="YT52" s="141"/>
      <c r="YU52" s="141"/>
      <c r="YV52" s="141"/>
      <c r="YW52" s="141"/>
      <c r="YX52" s="141"/>
      <c r="YY52" s="141"/>
      <c r="YZ52" s="141"/>
      <c r="ZA52" s="141"/>
      <c r="ZB52" s="141"/>
      <c r="ZC52" s="141"/>
      <c r="ZD52" s="141"/>
      <c r="ZE52" s="141"/>
      <c r="ZF52" s="141"/>
      <c r="ZG52" s="141"/>
      <c r="ZH52" s="141"/>
      <c r="ZI52" s="141"/>
      <c r="ZJ52" s="141"/>
      <c r="ZK52" s="141"/>
      <c r="ZL52" s="141"/>
      <c r="ZM52" s="141"/>
      <c r="ZN52" s="141"/>
      <c r="ZO52" s="141"/>
      <c r="ZP52" s="141"/>
      <c r="ZQ52" s="141"/>
      <c r="ZR52" s="141"/>
      <c r="ZS52" s="141"/>
      <c r="ZT52" s="141"/>
      <c r="ZU52" s="141"/>
      <c r="ZV52" s="141"/>
      <c r="ZW52" s="141"/>
      <c r="ZX52" s="141"/>
      <c r="ZY52" s="141"/>
      <c r="ZZ52" s="141"/>
      <c r="AAA52" s="141"/>
      <c r="AAB52" s="141"/>
      <c r="AAC52" s="141"/>
      <c r="AAD52" s="141"/>
      <c r="AAE52" s="141"/>
      <c r="AAF52" s="141"/>
      <c r="AAG52" s="141"/>
      <c r="AAH52" s="141"/>
      <c r="AAI52" s="141"/>
      <c r="AAJ52" s="141"/>
      <c r="AAK52" s="141"/>
      <c r="AAL52" s="141"/>
      <c r="AAM52" s="141"/>
      <c r="AAN52" s="141"/>
      <c r="AAO52" s="141"/>
      <c r="AAP52" s="141"/>
      <c r="AAQ52" s="141"/>
      <c r="AAR52" s="141"/>
      <c r="AAS52" s="141"/>
      <c r="AAT52" s="141"/>
      <c r="AAU52" s="141"/>
      <c r="AAV52" s="141"/>
      <c r="AAW52" s="141"/>
      <c r="AAX52" s="141"/>
      <c r="AAY52" s="141"/>
      <c r="AAZ52" s="141"/>
      <c r="ABA52" s="141"/>
      <c r="ABB52" s="141"/>
      <c r="ABC52" s="141"/>
      <c r="ABD52" s="141"/>
      <c r="ABE52" s="141"/>
      <c r="ABF52" s="141"/>
      <c r="ABG52" s="141"/>
      <c r="ABH52" s="141"/>
      <c r="ABI52" s="141"/>
      <c r="ABJ52" s="141"/>
      <c r="ABK52" s="141"/>
      <c r="ABL52" s="141"/>
      <c r="ABM52" s="141"/>
      <c r="ABN52" s="141"/>
      <c r="ABO52" s="141"/>
      <c r="ABP52" s="141"/>
      <c r="ABQ52" s="141"/>
      <c r="ABR52" s="141"/>
      <c r="ABS52" s="141"/>
      <c r="ABT52" s="141"/>
      <c r="ABU52" s="141"/>
      <c r="ABV52" s="141"/>
      <c r="ABW52" s="141"/>
      <c r="ABX52" s="141"/>
      <c r="ABY52" s="141"/>
      <c r="ABZ52" s="141"/>
      <c r="ACA52" s="141"/>
      <c r="ACB52" s="141"/>
      <c r="ACC52" s="141"/>
      <c r="ACD52" s="141"/>
      <c r="ACE52" s="141"/>
      <c r="ACF52" s="141"/>
      <c r="ACG52" s="141"/>
      <c r="ACH52" s="141"/>
      <c r="ACI52" s="141"/>
      <c r="ACJ52" s="141"/>
      <c r="ACK52" s="141"/>
      <c r="ACL52" s="141"/>
      <c r="ACM52" s="141"/>
      <c r="ACN52" s="141"/>
      <c r="ACO52" s="141"/>
      <c r="ACP52" s="141"/>
      <c r="ACQ52" s="141"/>
      <c r="ACR52" s="141"/>
      <c r="ACS52" s="141"/>
      <c r="ACT52" s="141"/>
      <c r="ACU52" s="141"/>
      <c r="ACV52" s="141"/>
      <c r="ACW52" s="141"/>
      <c r="ACX52" s="141"/>
      <c r="ACY52" s="141"/>
      <c r="ACZ52" s="141"/>
      <c r="ADA52" s="141"/>
      <c r="ADB52" s="141"/>
      <c r="ADC52" s="141"/>
      <c r="ADD52" s="141"/>
      <c r="ADE52" s="141"/>
      <c r="ADF52" s="141"/>
      <c r="ADG52" s="141"/>
      <c r="ADH52" s="141"/>
      <c r="ADI52" s="141"/>
      <c r="ADJ52" s="141"/>
      <c r="ADK52" s="141"/>
      <c r="ADL52" s="141"/>
      <c r="ADM52" s="141"/>
      <c r="ADN52" s="141"/>
      <c r="ADO52" s="141"/>
      <c r="ADP52" s="141"/>
      <c r="ADQ52" s="141"/>
      <c r="ADR52" s="141"/>
      <c r="ADS52" s="141"/>
      <c r="ADT52" s="141"/>
      <c r="ADU52" s="141"/>
      <c r="ADV52" s="141"/>
      <c r="ADW52" s="141"/>
      <c r="ADX52" s="141"/>
      <c r="ADY52" s="141"/>
      <c r="ADZ52" s="141"/>
      <c r="AEA52" s="141"/>
      <c r="AEB52" s="141"/>
      <c r="AEC52" s="141"/>
      <c r="AED52" s="141"/>
      <c r="AEE52" s="141"/>
      <c r="AEF52" s="141"/>
      <c r="AEG52" s="141"/>
      <c r="AEH52" s="141"/>
      <c r="AEI52" s="141"/>
      <c r="AEJ52" s="141"/>
      <c r="AEK52" s="141"/>
      <c r="AEL52" s="141"/>
      <c r="AEM52" s="141"/>
      <c r="AEN52" s="141"/>
      <c r="AEO52" s="141"/>
      <c r="AEP52" s="141"/>
      <c r="AEQ52" s="141"/>
      <c r="AER52" s="141"/>
      <c r="AES52" s="141"/>
      <c r="AET52" s="141"/>
      <c r="AEU52" s="141"/>
      <c r="AEV52" s="141"/>
      <c r="AEW52" s="141"/>
      <c r="AEX52" s="141"/>
      <c r="AEY52" s="141"/>
      <c r="AEZ52" s="141"/>
      <c r="AFA52" s="141"/>
      <c r="AFB52" s="141"/>
      <c r="AFC52" s="141"/>
      <c r="AFD52" s="141"/>
      <c r="AFE52" s="141"/>
      <c r="AFF52" s="141"/>
      <c r="AFG52" s="141"/>
      <c r="AFH52" s="141"/>
      <c r="AFI52" s="141"/>
      <c r="AFJ52" s="141"/>
      <c r="AFK52" s="141"/>
      <c r="AFL52" s="141"/>
      <c r="AFM52" s="141"/>
      <c r="AFN52" s="141"/>
      <c r="AFO52" s="141"/>
      <c r="AFP52" s="141"/>
      <c r="AFQ52" s="141"/>
      <c r="AFR52" s="141"/>
      <c r="AFS52" s="141"/>
      <c r="AFT52" s="141"/>
      <c r="AFU52" s="141"/>
      <c r="AFV52" s="141"/>
      <c r="AFW52" s="141"/>
      <c r="AFX52" s="141"/>
      <c r="AFY52" s="141"/>
      <c r="AFZ52" s="141"/>
      <c r="AGA52" s="141"/>
      <c r="AGB52" s="141"/>
      <c r="AGC52" s="141"/>
      <c r="AGD52" s="141"/>
      <c r="AGE52" s="141"/>
      <c r="AGF52" s="141"/>
      <c r="AGG52" s="141"/>
      <c r="AGH52" s="141"/>
      <c r="AGI52" s="141"/>
      <c r="AGJ52" s="141"/>
      <c r="AGK52" s="141"/>
      <c r="AGL52" s="141"/>
      <c r="AGM52" s="141"/>
      <c r="AGN52" s="141"/>
      <c r="AGO52" s="141"/>
      <c r="AGP52" s="141"/>
      <c r="AGQ52" s="141"/>
      <c r="AGR52" s="141"/>
      <c r="AGS52" s="141"/>
      <c r="AGT52" s="141"/>
      <c r="AGU52" s="141"/>
      <c r="AGV52" s="141"/>
      <c r="AGW52" s="141"/>
      <c r="AGX52" s="141"/>
      <c r="AGY52" s="141"/>
      <c r="AGZ52" s="141"/>
      <c r="AHA52" s="141"/>
      <c r="AHB52" s="141"/>
      <c r="AHC52" s="141"/>
      <c r="AHD52" s="141"/>
      <c r="AHE52" s="141"/>
      <c r="AHF52" s="141"/>
      <c r="AHG52" s="141"/>
      <c r="AHH52" s="141"/>
      <c r="AHI52" s="141"/>
      <c r="AHJ52" s="141"/>
      <c r="AHK52" s="141"/>
      <c r="AHL52" s="141"/>
      <c r="AHM52" s="141"/>
      <c r="AHN52" s="141"/>
      <c r="AHO52" s="141"/>
      <c r="AHP52" s="141"/>
      <c r="AHQ52" s="141"/>
      <c r="AHR52" s="141"/>
      <c r="AHS52" s="141"/>
      <c r="AHT52" s="141"/>
      <c r="AHU52" s="141"/>
      <c r="AHV52" s="141"/>
      <c r="AHW52" s="141"/>
      <c r="AHX52" s="141"/>
      <c r="AHY52" s="141"/>
      <c r="AHZ52" s="141"/>
      <c r="AIA52" s="141"/>
      <c r="AIB52" s="141"/>
      <c r="AIC52" s="141"/>
      <c r="AID52" s="141"/>
      <c r="AIE52" s="141"/>
      <c r="AIF52" s="141"/>
      <c r="AIG52" s="141"/>
      <c r="AIH52" s="141"/>
      <c r="AII52" s="141"/>
      <c r="AIJ52" s="141"/>
      <c r="AIK52" s="141"/>
      <c r="AIL52" s="141"/>
      <c r="AIM52" s="141"/>
      <c r="AIN52" s="141"/>
      <c r="AIO52" s="141"/>
      <c r="AIP52" s="141"/>
      <c r="AIQ52" s="141"/>
      <c r="AIR52" s="141"/>
      <c r="AIS52" s="141"/>
      <c r="AIT52" s="141"/>
      <c r="AIU52" s="141"/>
      <c r="AIV52" s="141"/>
      <c r="AIW52" s="141"/>
      <c r="AIX52" s="141"/>
      <c r="AIY52" s="141"/>
      <c r="AIZ52" s="141"/>
      <c r="AJA52" s="141"/>
      <c r="AJB52" s="141"/>
      <c r="AJC52" s="141"/>
      <c r="AJD52" s="141"/>
      <c r="AJE52" s="141"/>
      <c r="AJF52" s="141"/>
      <c r="AJG52" s="141"/>
      <c r="AJH52" s="141"/>
      <c r="AJI52" s="141"/>
      <c r="AJJ52" s="141"/>
      <c r="AJK52" s="141"/>
      <c r="AJL52" s="141"/>
      <c r="AJM52" s="141"/>
      <c r="AJN52" s="141"/>
      <c r="AJO52" s="141"/>
      <c r="AJP52" s="141"/>
      <c r="AJQ52" s="141"/>
      <c r="AJR52" s="141"/>
      <c r="AJS52" s="141"/>
      <c r="AJT52" s="141"/>
      <c r="AJU52" s="141"/>
      <c r="AJV52" s="141"/>
      <c r="AJW52" s="141"/>
      <c r="AJX52" s="141"/>
      <c r="AJY52" s="141"/>
      <c r="AJZ52" s="141"/>
      <c r="AKA52" s="141"/>
      <c r="AKB52" s="141"/>
      <c r="AKC52" s="141"/>
      <c r="AKD52" s="141"/>
      <c r="AKE52" s="141"/>
      <c r="AKF52" s="141"/>
      <c r="AKG52" s="141"/>
      <c r="AKH52" s="141"/>
      <c r="AKI52" s="141"/>
      <c r="AKJ52" s="141"/>
      <c r="AKK52" s="141"/>
      <c r="AKL52" s="141"/>
      <c r="AKM52" s="141"/>
      <c r="AKN52" s="141"/>
      <c r="AKO52" s="141"/>
      <c r="AKP52" s="141"/>
      <c r="AKQ52" s="141"/>
      <c r="AKR52" s="141"/>
      <c r="AKS52" s="141"/>
      <c r="AKT52" s="141"/>
      <c r="AKU52" s="141"/>
      <c r="AKV52" s="141"/>
      <c r="AKW52" s="141"/>
      <c r="AKX52" s="141"/>
      <c r="AKY52" s="141"/>
      <c r="AKZ52" s="141"/>
      <c r="ALA52" s="141"/>
      <c r="ALB52" s="141"/>
      <c r="ALC52" s="141"/>
      <c r="ALD52" s="141"/>
      <c r="ALE52" s="141"/>
      <c r="ALF52" s="141"/>
      <c r="ALG52" s="141"/>
      <c r="ALH52" s="141"/>
      <c r="ALI52" s="141"/>
      <c r="ALJ52" s="141"/>
      <c r="ALK52" s="141"/>
      <c r="ALL52" s="141"/>
      <c r="ALM52" s="141"/>
      <c r="ALN52" s="141"/>
      <c r="ALO52" s="141"/>
      <c r="ALP52" s="141"/>
      <c r="ALQ52" s="141"/>
      <c r="ALR52" s="141"/>
      <c r="ALS52" s="141"/>
      <c r="ALT52" s="141"/>
      <c r="ALU52" s="141"/>
      <c r="ALV52" s="141"/>
      <c r="ALW52" s="141"/>
      <c r="ALX52" s="141"/>
      <c r="ALY52" s="141"/>
      <c r="ALZ52" s="141"/>
      <c r="AMA52" s="141"/>
      <c r="AMB52" s="141"/>
      <c r="AMC52" s="141"/>
      <c r="AMD52" s="141"/>
      <c r="AME52" s="141"/>
      <c r="AMF52" s="141"/>
      <c r="AMG52" s="141"/>
      <c r="AMH52" s="141"/>
      <c r="AMI52" s="141"/>
      <c r="AMJ52" s="141"/>
      <c r="AMK52" s="141"/>
      <c r="AML52" s="141"/>
    </row>
    <row r="53" spans="1:1026" s="4" customFormat="1" x14ac:dyDescent="0.2">
      <c r="B53" s="145" t="s">
        <v>571</v>
      </c>
      <c r="C53" s="146">
        <v>23.39</v>
      </c>
      <c r="D53" s="145" t="s">
        <v>571</v>
      </c>
      <c r="E53" s="146">
        <v>23.39</v>
      </c>
      <c r="F53" s="145" t="s">
        <v>571</v>
      </c>
      <c r="G53" s="146">
        <v>23.39</v>
      </c>
      <c r="H53" s="145" t="s">
        <v>571</v>
      </c>
      <c r="I53" s="146">
        <v>23.39</v>
      </c>
      <c r="J53" s="145" t="s">
        <v>571</v>
      </c>
      <c r="K53" s="146">
        <v>23.39</v>
      </c>
      <c r="L53" s="145" t="s">
        <v>571</v>
      </c>
      <c r="M53" s="146">
        <v>23.39</v>
      </c>
    </row>
    <row r="54" spans="1:1026" s="4" customFormat="1" x14ac:dyDescent="0.2">
      <c r="B54" s="145" t="s">
        <v>560</v>
      </c>
      <c r="C54" s="146">
        <v>22.9</v>
      </c>
      <c r="D54" s="145" t="s">
        <v>560</v>
      </c>
      <c r="E54" s="146">
        <v>22.9</v>
      </c>
      <c r="F54" s="145" t="s">
        <v>560</v>
      </c>
      <c r="G54" s="146">
        <v>22.9</v>
      </c>
      <c r="H54" s="145" t="s">
        <v>560</v>
      </c>
      <c r="I54" s="146">
        <v>22.9</v>
      </c>
      <c r="J54" s="145" t="s">
        <v>560</v>
      </c>
      <c r="K54" s="146">
        <v>22.9</v>
      </c>
      <c r="L54" s="145" t="s">
        <v>560</v>
      </c>
      <c r="M54" s="146">
        <v>22.9</v>
      </c>
    </row>
    <row r="55" spans="1:1026" s="4" customFormat="1" x14ac:dyDescent="0.2">
      <c r="B55" s="149"/>
      <c r="C55" s="148"/>
      <c r="D55" s="149"/>
      <c r="E55" s="148"/>
      <c r="F55" s="149"/>
      <c r="G55" s="148"/>
      <c r="H55" s="149"/>
      <c r="I55" s="148"/>
      <c r="J55" s="149"/>
      <c r="K55" s="148"/>
      <c r="L55" s="149"/>
      <c r="M55" s="148"/>
    </row>
  </sheetData>
  <mergeCells count="3">
    <mergeCell ref="B2:M2"/>
    <mergeCell ref="B3:M3"/>
    <mergeCell ref="B29:M29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48" firstPageNumber="0" orientation="portrait" horizontalDpi="300" verticalDpi="300" r:id="rId1"/>
  <rowBreaks count="2" manualBreakCount="2">
    <brk id="28" max="16383" man="1"/>
    <brk id="5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L27"/>
  <sheetViews>
    <sheetView view="pageBreakPreview" zoomScale="60" zoomScaleNormal="100" workbookViewId="0">
      <selection activeCell="E24" sqref="E24"/>
    </sheetView>
  </sheetViews>
  <sheetFormatPr defaultRowHeight="16.5" x14ac:dyDescent="0.3"/>
  <cols>
    <col min="1" max="1" width="35" style="157" customWidth="1"/>
    <col min="2" max="2" width="13.6640625" style="157" customWidth="1"/>
    <col min="3" max="3" width="17.5" style="157" customWidth="1"/>
    <col min="4" max="4" width="12.83203125" style="157" customWidth="1"/>
    <col min="5" max="5" width="18.1640625" style="157" customWidth="1"/>
    <col min="6" max="6" width="12.5" style="157" customWidth="1"/>
    <col min="7" max="1026" width="9.33203125" style="157" customWidth="1"/>
    <col min="1027" max="16384" width="9.33203125" style="159"/>
  </cols>
  <sheetData>
    <row r="1" spans="1:11" x14ac:dyDescent="0.3">
      <c r="F1" s="158" t="s">
        <v>48</v>
      </c>
    </row>
    <row r="2" spans="1:11" ht="61.5" customHeight="1" x14ac:dyDescent="0.3">
      <c r="A2" s="215" t="s">
        <v>640</v>
      </c>
      <c r="B2" s="215"/>
      <c r="C2" s="215"/>
      <c r="D2" s="215"/>
      <c r="E2" s="215"/>
      <c r="F2" s="215"/>
      <c r="G2" s="160"/>
      <c r="H2" s="160"/>
      <c r="I2" s="160"/>
      <c r="J2" s="160"/>
      <c r="K2" s="160"/>
    </row>
    <row r="4" spans="1:11" x14ac:dyDescent="0.3">
      <c r="A4" s="161" t="s">
        <v>73</v>
      </c>
      <c r="B4" s="161"/>
      <c r="C4" s="161"/>
      <c r="D4" s="161"/>
      <c r="E4" s="161"/>
    </row>
    <row r="5" spans="1:11" x14ac:dyDescent="0.3">
      <c r="A5" s="161" t="s">
        <v>74</v>
      </c>
      <c r="B5" s="161"/>
      <c r="C5" s="161"/>
      <c r="D5" s="161"/>
      <c r="E5" s="161"/>
    </row>
    <row r="6" spans="1:11" ht="66" x14ac:dyDescent="0.3">
      <c r="A6" s="162" t="s">
        <v>75</v>
      </c>
      <c r="B6" s="163" t="s">
        <v>76</v>
      </c>
      <c r="C6" s="163" t="s">
        <v>148</v>
      </c>
      <c r="D6" s="163" t="s">
        <v>77</v>
      </c>
      <c r="E6" s="163" t="s">
        <v>148</v>
      </c>
      <c r="F6" s="163" t="s">
        <v>149</v>
      </c>
    </row>
    <row r="7" spans="1:11" x14ac:dyDescent="0.3">
      <c r="A7" s="164" t="s">
        <v>78</v>
      </c>
      <c r="B7" s="151">
        <v>95.29</v>
      </c>
      <c r="C7" s="151">
        <v>39.86</v>
      </c>
      <c r="D7" s="151">
        <v>187.72</v>
      </c>
      <c r="E7" s="151">
        <v>46.29</v>
      </c>
      <c r="F7" s="151">
        <v>369.16</v>
      </c>
    </row>
    <row r="8" spans="1:11" x14ac:dyDescent="0.3">
      <c r="A8" s="164" t="s">
        <v>79</v>
      </c>
      <c r="B8" s="151">
        <v>123.23</v>
      </c>
      <c r="C8" s="151">
        <v>39.86</v>
      </c>
      <c r="D8" s="151">
        <v>160.6</v>
      </c>
      <c r="E8" s="151">
        <v>46.29</v>
      </c>
      <c r="F8" s="151">
        <v>369.98</v>
      </c>
    </row>
    <row r="9" spans="1:11" x14ac:dyDescent="0.3">
      <c r="A9" s="164" t="s">
        <v>80</v>
      </c>
      <c r="B9" s="151">
        <v>153.69</v>
      </c>
      <c r="C9" s="151">
        <v>39.86</v>
      </c>
      <c r="D9" s="151">
        <v>134.19</v>
      </c>
      <c r="E9" s="151">
        <v>46.29</v>
      </c>
      <c r="F9" s="151">
        <v>374.03</v>
      </c>
    </row>
    <row r="10" spans="1:11" x14ac:dyDescent="0.3">
      <c r="A10" s="164" t="s">
        <v>81</v>
      </c>
      <c r="B10" s="151">
        <v>199.65</v>
      </c>
      <c r="C10" s="151">
        <v>39.86</v>
      </c>
      <c r="D10" s="151">
        <v>164.5</v>
      </c>
      <c r="E10" s="151">
        <v>46.29</v>
      </c>
      <c r="F10" s="151">
        <v>450.3</v>
      </c>
    </row>
    <row r="11" spans="1:11" x14ac:dyDescent="0.3">
      <c r="A11" s="164" t="s">
        <v>82</v>
      </c>
      <c r="B11" s="151">
        <v>95.29</v>
      </c>
      <c r="C11" s="151">
        <v>39.86</v>
      </c>
      <c r="D11" s="151">
        <v>184.99</v>
      </c>
      <c r="E11" s="151">
        <v>46.29</v>
      </c>
      <c r="F11" s="151">
        <v>366.43</v>
      </c>
    </row>
    <row r="12" spans="1:11" x14ac:dyDescent="0.3">
      <c r="A12" s="164" t="s">
        <v>590</v>
      </c>
      <c r="B12" s="151">
        <v>157.57</v>
      </c>
      <c r="C12" s="151">
        <v>39.86</v>
      </c>
      <c r="D12" s="151">
        <v>168.96</v>
      </c>
      <c r="E12" s="151">
        <v>46.29</v>
      </c>
      <c r="F12" s="151">
        <v>412.68</v>
      </c>
    </row>
    <row r="13" spans="1:11" x14ac:dyDescent="0.3">
      <c r="A13" s="164" t="s">
        <v>83</v>
      </c>
      <c r="B13" s="151">
        <v>134.83000000000001</v>
      </c>
      <c r="C13" s="151">
        <v>39.86</v>
      </c>
      <c r="D13" s="151">
        <v>130.79</v>
      </c>
      <c r="E13" s="151">
        <v>46.29</v>
      </c>
      <c r="F13" s="151">
        <v>351.77</v>
      </c>
    </row>
    <row r="14" spans="1:11" x14ac:dyDescent="0.3">
      <c r="A14" s="164" t="s">
        <v>84</v>
      </c>
      <c r="B14" s="151">
        <v>105.21</v>
      </c>
      <c r="C14" s="151">
        <v>39.86</v>
      </c>
      <c r="D14" s="151">
        <v>186.73</v>
      </c>
      <c r="E14" s="151">
        <v>46.29</v>
      </c>
      <c r="F14" s="151">
        <v>378.09</v>
      </c>
    </row>
    <row r="15" spans="1:11" x14ac:dyDescent="0.3">
      <c r="A15" s="164" t="s">
        <v>85</v>
      </c>
      <c r="B15" s="151">
        <v>193.46</v>
      </c>
      <c r="C15" s="151">
        <v>39.86</v>
      </c>
      <c r="D15" s="151">
        <v>169.8</v>
      </c>
      <c r="E15" s="151">
        <v>46.29</v>
      </c>
      <c r="F15" s="151">
        <v>449.41</v>
      </c>
    </row>
    <row r="16" spans="1:11" x14ac:dyDescent="0.3">
      <c r="A16" s="164" t="s">
        <v>86</v>
      </c>
      <c r="B16" s="151">
        <v>109.02</v>
      </c>
      <c r="C16" s="151">
        <v>39.86</v>
      </c>
      <c r="D16" s="151">
        <v>173.78</v>
      </c>
      <c r="E16" s="151">
        <v>46.29</v>
      </c>
      <c r="F16" s="151">
        <v>368.95</v>
      </c>
    </row>
    <row r="17" spans="1:6" x14ac:dyDescent="0.3">
      <c r="A17" s="164" t="s">
        <v>87</v>
      </c>
      <c r="B17" s="151">
        <v>116.17</v>
      </c>
      <c r="C17" s="151">
        <v>39.86</v>
      </c>
      <c r="D17" s="151">
        <v>159.18</v>
      </c>
      <c r="E17" s="151">
        <v>46.29</v>
      </c>
      <c r="F17" s="151">
        <v>361.5</v>
      </c>
    </row>
    <row r="18" spans="1:6" x14ac:dyDescent="0.3">
      <c r="A18" s="164" t="s">
        <v>591</v>
      </c>
      <c r="B18" s="151">
        <v>206.66</v>
      </c>
      <c r="C18" s="151">
        <v>39.86</v>
      </c>
      <c r="D18" s="151">
        <v>138.79</v>
      </c>
      <c r="E18" s="151">
        <v>46.29</v>
      </c>
      <c r="F18" s="151">
        <v>431.6</v>
      </c>
    </row>
    <row r="19" spans="1:6" x14ac:dyDescent="0.3">
      <c r="A19" s="165" t="s">
        <v>88</v>
      </c>
      <c r="B19" s="152">
        <v>140.84</v>
      </c>
      <c r="C19" s="152">
        <v>39.86</v>
      </c>
      <c r="D19" s="152">
        <v>163.34</v>
      </c>
      <c r="E19" s="152">
        <v>46.29</v>
      </c>
      <c r="F19" s="152">
        <v>390.33</v>
      </c>
    </row>
    <row r="20" spans="1:6" x14ac:dyDescent="0.3">
      <c r="A20" s="161"/>
      <c r="B20" s="161"/>
      <c r="C20" s="161"/>
      <c r="D20" s="161"/>
      <c r="E20" s="161"/>
    </row>
    <row r="21" spans="1:6" ht="78" customHeight="1" x14ac:dyDescent="0.3">
      <c r="A21" s="216" t="s">
        <v>147</v>
      </c>
      <c r="B21" s="216"/>
      <c r="C21" s="216"/>
      <c r="D21" s="216"/>
      <c r="E21" s="216"/>
    </row>
    <row r="23" spans="1:6" x14ac:dyDescent="0.3">
      <c r="A23" s="166" t="s">
        <v>89</v>
      </c>
      <c r="B23" s="166" t="s">
        <v>90</v>
      </c>
      <c r="C23" s="166"/>
      <c r="D23" s="166" t="s">
        <v>91</v>
      </c>
      <c r="E23" s="166" t="s">
        <v>92</v>
      </c>
    </row>
    <row r="24" spans="1:6" x14ac:dyDescent="0.3">
      <c r="A24" s="166" t="s">
        <v>93</v>
      </c>
      <c r="B24" s="166">
        <v>3225</v>
      </c>
      <c r="C24" s="166"/>
      <c r="D24" s="167">
        <f>B19</f>
        <v>140.84</v>
      </c>
      <c r="E24" s="166">
        <f>D24*B24</f>
        <v>454209</v>
      </c>
    </row>
    <row r="25" spans="1:6" x14ac:dyDescent="0.3">
      <c r="A25" s="166" t="s">
        <v>94</v>
      </c>
      <c r="B25" s="166">
        <v>1453</v>
      </c>
      <c r="C25" s="166"/>
      <c r="D25" s="167">
        <f>D19</f>
        <v>163.34</v>
      </c>
      <c r="E25" s="166">
        <f>D25*B25</f>
        <v>237333.02000000002</v>
      </c>
    </row>
    <row r="26" spans="1:6" x14ac:dyDescent="0.3">
      <c r="A26" s="166" t="s">
        <v>95</v>
      </c>
      <c r="B26" s="166">
        <v>4678</v>
      </c>
      <c r="C26" s="166"/>
      <c r="D26" s="166"/>
      <c r="E26" s="166">
        <f>E24+E25</f>
        <v>691542.02</v>
      </c>
    </row>
    <row r="27" spans="1:6" x14ac:dyDescent="0.3">
      <c r="A27" s="168" t="s">
        <v>96</v>
      </c>
      <c r="B27" s="217">
        <f>E26/B26</f>
        <v>147.82856348867037</v>
      </c>
      <c r="C27" s="217"/>
      <c r="D27" s="217"/>
      <c r="E27" s="217"/>
    </row>
  </sheetData>
  <mergeCells count="3">
    <mergeCell ref="A2:F2"/>
    <mergeCell ref="A21:E21"/>
    <mergeCell ref="B27:E27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S50"/>
  <sheetViews>
    <sheetView view="pageBreakPreview" zoomScale="60" zoomScaleNormal="100" workbookViewId="0">
      <selection activeCell="A2" sqref="A2:F2"/>
    </sheetView>
  </sheetViews>
  <sheetFormatPr defaultColWidth="9.33203125" defaultRowHeight="16.5" x14ac:dyDescent="0.3"/>
  <cols>
    <col min="1" max="1" width="32" style="5" customWidth="1"/>
    <col min="2" max="2" width="16" style="5" customWidth="1"/>
    <col min="3" max="3" width="15.1640625" style="5" customWidth="1"/>
    <col min="4" max="4" width="16.33203125" style="5" customWidth="1"/>
    <col min="5" max="6" width="16.5" style="5" customWidth="1"/>
    <col min="7" max="7" width="3" style="5" customWidth="1"/>
    <col min="8" max="8" width="32.83203125" style="5" customWidth="1"/>
    <col min="9" max="9" width="17.5" style="5" customWidth="1"/>
    <col min="10" max="10" width="16.1640625" style="5" customWidth="1"/>
    <col min="11" max="11" width="20.5" style="5" customWidth="1"/>
    <col min="12" max="13" width="17.1640625" style="5" customWidth="1"/>
    <col min="14" max="14" width="2" style="5" customWidth="1"/>
    <col min="15" max="15" width="34" style="5" customWidth="1"/>
    <col min="16" max="16" width="11.6640625" style="5" customWidth="1"/>
    <col min="17" max="17" width="10" style="5" customWidth="1"/>
    <col min="18" max="18" width="13.1640625" style="5" customWidth="1"/>
    <col min="19" max="19" width="13.5" style="5" customWidth="1"/>
    <col min="20" max="20" width="18.83203125" style="5" customWidth="1"/>
    <col min="21" max="21" width="3.33203125" style="5" customWidth="1"/>
    <col min="22" max="22" width="1.1640625" style="5" hidden="1" customWidth="1"/>
    <col min="23" max="23" width="40.5" style="5" customWidth="1"/>
    <col min="24" max="24" width="17" style="5" customWidth="1"/>
    <col min="25" max="25" width="17.1640625" style="5" customWidth="1"/>
    <col min="26" max="26" width="18.5" style="5" customWidth="1"/>
    <col min="27" max="28" width="16.33203125" style="5" customWidth="1"/>
    <col min="29" max="29" width="3.5" style="5" customWidth="1"/>
    <col min="30" max="30" width="40.6640625" style="5" customWidth="1"/>
    <col min="31" max="31" width="16.6640625" style="5" customWidth="1"/>
    <col min="32" max="32" width="13.83203125" style="5" customWidth="1"/>
    <col min="33" max="33" width="18.33203125" style="5" customWidth="1"/>
    <col min="34" max="34" width="16" style="5" customWidth="1"/>
    <col min="35" max="35" width="18.83203125" style="5" customWidth="1"/>
    <col min="36" max="37" width="11.33203125" style="5" customWidth="1"/>
    <col min="38" max="38" width="17.1640625" style="5" customWidth="1"/>
    <col min="39" max="264" width="11.1640625" style="5" customWidth="1"/>
    <col min="265" max="265" width="35.33203125" style="5" customWidth="1"/>
    <col min="266" max="266" width="11" style="5" customWidth="1"/>
    <col min="267" max="267" width="15.1640625" style="5" customWidth="1"/>
    <col min="268" max="268" width="16.33203125" style="5" customWidth="1"/>
    <col min="269" max="270" width="16.5" style="5" customWidth="1"/>
    <col min="271" max="271" width="5" style="5" customWidth="1"/>
    <col min="272" max="272" width="36.33203125" style="5" customWidth="1"/>
    <col min="273" max="273" width="14.6640625" style="5" customWidth="1"/>
    <col min="274" max="274" width="16.1640625" style="5" customWidth="1"/>
    <col min="275" max="275" width="20.5" style="5" customWidth="1"/>
    <col min="276" max="277" width="17.1640625" style="5" customWidth="1"/>
    <col min="278" max="278" width="5" style="5" customWidth="1"/>
    <col min="279" max="279" width="35.83203125" style="5" customWidth="1"/>
    <col min="280" max="280" width="17" style="5" customWidth="1"/>
    <col min="281" max="281" width="17.1640625" style="5" customWidth="1"/>
    <col min="282" max="282" width="18.5" style="5" customWidth="1"/>
    <col min="283" max="284" width="16.33203125" style="5" customWidth="1"/>
    <col min="285" max="285" width="5.1640625" style="5" customWidth="1"/>
    <col min="286" max="293" width="11.33203125" style="5" customWidth="1"/>
    <col min="294" max="294" width="17.1640625" style="5" customWidth="1"/>
    <col min="295" max="520" width="11.1640625" style="5" customWidth="1"/>
    <col min="521" max="521" width="35.33203125" style="5" customWidth="1"/>
    <col min="522" max="522" width="11" style="5" customWidth="1"/>
    <col min="523" max="523" width="15.1640625" style="5" customWidth="1"/>
    <col min="524" max="524" width="16.33203125" style="5" customWidth="1"/>
    <col min="525" max="526" width="16.5" style="5" customWidth="1"/>
    <col min="527" max="527" width="5" style="5" customWidth="1"/>
    <col min="528" max="528" width="36.33203125" style="5" customWidth="1"/>
    <col min="529" max="529" width="14.6640625" style="5" customWidth="1"/>
    <col min="530" max="530" width="16.1640625" style="5" customWidth="1"/>
    <col min="531" max="531" width="20.5" style="5" customWidth="1"/>
    <col min="532" max="533" width="17.1640625" style="5" customWidth="1"/>
    <col min="534" max="534" width="5" style="5" customWidth="1"/>
    <col min="535" max="535" width="35.83203125" style="5" customWidth="1"/>
    <col min="536" max="536" width="17" style="5" customWidth="1"/>
    <col min="537" max="537" width="17.1640625" style="5" customWidth="1"/>
    <col min="538" max="538" width="18.5" style="5" customWidth="1"/>
    <col min="539" max="540" width="16.33203125" style="5" customWidth="1"/>
    <col min="541" max="541" width="5.1640625" style="5" customWidth="1"/>
    <col min="542" max="549" width="11.33203125" style="5" customWidth="1"/>
    <col min="550" max="550" width="17.1640625" style="5" customWidth="1"/>
    <col min="551" max="776" width="11.1640625" style="5" customWidth="1"/>
    <col min="777" max="777" width="35.33203125" style="5" customWidth="1"/>
    <col min="778" max="778" width="11" style="5" customWidth="1"/>
    <col min="779" max="779" width="15.1640625" style="5" customWidth="1"/>
    <col min="780" max="780" width="16.33203125" style="5" customWidth="1"/>
    <col min="781" max="782" width="16.5" style="5" customWidth="1"/>
    <col min="783" max="783" width="5" style="5" customWidth="1"/>
    <col min="784" max="784" width="36.33203125" style="5" customWidth="1"/>
    <col min="785" max="785" width="14.6640625" style="5" customWidth="1"/>
    <col min="786" max="786" width="16.1640625" style="5" customWidth="1"/>
    <col min="787" max="787" width="20.5" style="5" customWidth="1"/>
    <col min="788" max="789" width="17.1640625" style="5" customWidth="1"/>
    <col min="790" max="790" width="5" style="5" customWidth="1"/>
    <col min="791" max="791" width="35.83203125" style="5" customWidth="1"/>
    <col min="792" max="792" width="17" style="5" customWidth="1"/>
    <col min="793" max="793" width="17.1640625" style="5" customWidth="1"/>
    <col min="794" max="794" width="18.5" style="5" customWidth="1"/>
    <col min="795" max="796" width="16.33203125" style="5" customWidth="1"/>
    <col min="797" max="797" width="5.1640625" style="5" customWidth="1"/>
    <col min="798" max="805" width="11.33203125" style="5" customWidth="1"/>
    <col min="806" max="806" width="17.1640625" style="5" customWidth="1"/>
    <col min="807" max="1033" width="11.1640625" style="5" customWidth="1"/>
    <col min="1034" max="16384" width="9.33203125" style="2"/>
  </cols>
  <sheetData>
    <row r="1" spans="1:35" x14ac:dyDescent="0.3">
      <c r="T1" s="6" t="s">
        <v>635</v>
      </c>
      <c r="AI1" s="6" t="s">
        <v>635</v>
      </c>
    </row>
    <row r="2" spans="1:35" ht="60.75" customHeight="1" x14ac:dyDescent="0.3">
      <c r="A2" s="218" t="s">
        <v>641</v>
      </c>
      <c r="B2" s="218"/>
      <c r="C2" s="218"/>
      <c r="D2" s="218"/>
      <c r="E2" s="218"/>
      <c r="F2" s="218"/>
      <c r="H2" s="218" t="s">
        <v>642</v>
      </c>
      <c r="I2" s="218"/>
      <c r="J2" s="218"/>
      <c r="K2" s="218"/>
      <c r="L2" s="218"/>
      <c r="M2" s="218"/>
      <c r="N2" s="7"/>
      <c r="O2" s="218" t="s">
        <v>642</v>
      </c>
      <c r="P2" s="218"/>
      <c r="Q2" s="218"/>
      <c r="R2" s="218"/>
      <c r="S2" s="218"/>
      <c r="T2" s="218"/>
      <c r="W2" s="218" t="s">
        <v>642</v>
      </c>
      <c r="X2" s="218"/>
      <c r="Y2" s="218"/>
      <c r="Z2" s="218"/>
      <c r="AA2" s="218"/>
      <c r="AB2" s="218"/>
      <c r="AD2" s="218" t="s">
        <v>642</v>
      </c>
      <c r="AE2" s="218"/>
      <c r="AF2" s="218"/>
      <c r="AG2" s="218"/>
      <c r="AH2" s="218"/>
      <c r="AI2" s="218"/>
    </row>
    <row r="3" spans="1:35" s="8" customFormat="1" x14ac:dyDescent="0.3">
      <c r="A3" s="219" t="s">
        <v>112</v>
      </c>
      <c r="B3" s="219"/>
      <c r="C3" s="219"/>
      <c r="D3" s="219"/>
      <c r="E3" s="219"/>
      <c r="F3" s="219"/>
      <c r="H3" s="219" t="s">
        <v>141</v>
      </c>
      <c r="I3" s="219"/>
      <c r="J3" s="219"/>
      <c r="K3" s="219"/>
      <c r="L3" s="219"/>
      <c r="M3" s="219"/>
      <c r="N3" s="9"/>
      <c r="O3" s="219" t="s">
        <v>260</v>
      </c>
      <c r="P3" s="219"/>
      <c r="Q3" s="219"/>
      <c r="R3" s="219"/>
      <c r="S3" s="219"/>
      <c r="T3" s="219"/>
      <c r="W3" s="219" t="s">
        <v>140</v>
      </c>
      <c r="X3" s="219"/>
      <c r="Y3" s="219"/>
      <c r="Z3" s="219"/>
      <c r="AA3" s="219"/>
      <c r="AB3" s="219"/>
      <c r="AD3" s="219" t="s">
        <v>259</v>
      </c>
      <c r="AE3" s="219"/>
      <c r="AF3" s="219"/>
      <c r="AG3" s="219"/>
      <c r="AH3" s="219"/>
      <c r="AI3" s="219"/>
    </row>
    <row r="4" spans="1:35" ht="142.5" customHeight="1" x14ac:dyDescent="0.3">
      <c r="A4" s="33" t="s">
        <v>113</v>
      </c>
      <c r="B4" s="218" t="s">
        <v>114</v>
      </c>
      <c r="C4" s="33" t="s">
        <v>115</v>
      </c>
      <c r="D4" s="33" t="s">
        <v>257</v>
      </c>
      <c r="E4" s="33" t="s">
        <v>116</v>
      </c>
      <c r="F4" s="33" t="s">
        <v>270</v>
      </c>
      <c r="H4" s="33" t="s">
        <v>113</v>
      </c>
      <c r="I4" s="218" t="s">
        <v>114</v>
      </c>
      <c r="J4" s="33" t="s">
        <v>117</v>
      </c>
      <c r="K4" s="33" t="s">
        <v>257</v>
      </c>
      <c r="L4" s="33" t="s">
        <v>116</v>
      </c>
      <c r="M4" s="33" t="s">
        <v>270</v>
      </c>
      <c r="N4" s="7"/>
      <c r="O4" s="33" t="s">
        <v>113</v>
      </c>
      <c r="P4" s="218" t="s">
        <v>114</v>
      </c>
      <c r="Q4" s="33" t="s">
        <v>168</v>
      </c>
      <c r="R4" s="33" t="s">
        <v>258</v>
      </c>
      <c r="S4" s="33" t="s">
        <v>116</v>
      </c>
      <c r="T4" s="33" t="s">
        <v>270</v>
      </c>
      <c r="W4" s="33" t="s">
        <v>113</v>
      </c>
      <c r="X4" s="218" t="s">
        <v>114</v>
      </c>
      <c r="Y4" s="33" t="s">
        <v>118</v>
      </c>
      <c r="Z4" s="33" t="s">
        <v>257</v>
      </c>
      <c r="AA4" s="33" t="s">
        <v>116</v>
      </c>
      <c r="AB4" s="33" t="s">
        <v>270</v>
      </c>
      <c r="AD4" s="33" t="s">
        <v>113</v>
      </c>
      <c r="AE4" s="218" t="s">
        <v>114</v>
      </c>
      <c r="AF4" s="33" t="s">
        <v>168</v>
      </c>
      <c r="AG4" s="33" t="s">
        <v>257</v>
      </c>
      <c r="AH4" s="33" t="s">
        <v>116</v>
      </c>
      <c r="AI4" s="33" t="s">
        <v>270</v>
      </c>
    </row>
    <row r="5" spans="1:35" ht="89.25" customHeight="1" x14ac:dyDescent="0.3">
      <c r="A5" s="10" t="s">
        <v>119</v>
      </c>
      <c r="B5" s="218"/>
      <c r="C5" s="11">
        <f>C6/B6+C7/B7+C8/B8+C9/B9+C10/B10+C11/B11+C12/B12+C13/B13+C14/B14+C15/B15</f>
        <v>252.15778557825564</v>
      </c>
      <c r="D5" s="11">
        <f>D6/B6+D7/B7+D8/B8+D9/B9+D10/B10+D11/B11+D12/B12+D13/B13+D14/B14+D15/B15</f>
        <v>400.82958116766946</v>
      </c>
      <c r="E5" s="11">
        <f t="shared" ref="E5:E29" si="0">C5-D5</f>
        <v>-148.67179558941382</v>
      </c>
      <c r="F5" s="11">
        <f t="shared" ref="F5:F10" si="1">C5*100/D5</f>
        <v>62.908976139856428</v>
      </c>
      <c r="H5" s="10" t="s">
        <v>119</v>
      </c>
      <c r="I5" s="218"/>
      <c r="J5" s="12">
        <v>103.99202235469305</v>
      </c>
      <c r="K5" s="11">
        <f>K6/I6+K7/I7+K8/I8+K9/I9+K10/I10+K11/I11+K12/I12+K13/I13+K14/I14+K15/I15</f>
        <v>390.59336069522851</v>
      </c>
      <c r="L5" s="11">
        <f t="shared" ref="L5:L29" si="2">J5-K5</f>
        <v>-286.60133834053545</v>
      </c>
      <c r="M5" s="11">
        <f t="shared" ref="M5:M10" si="3">J5*100/K5</f>
        <v>26.624114186066713</v>
      </c>
      <c r="N5" s="13"/>
      <c r="O5" s="10" t="s">
        <v>119</v>
      </c>
      <c r="P5" s="218"/>
      <c r="Q5" s="11">
        <v>0</v>
      </c>
      <c r="R5" s="11">
        <f>R6/P6+R7/P7+R8/P8+R9/P9+R10/P10+R11/P11+R12/P12+R13/P13+R14/P14+R15/P15</f>
        <v>390.59336069522851</v>
      </c>
      <c r="S5" s="11">
        <f t="shared" ref="S5" si="4">Q5-R5</f>
        <v>-390.59336069522851</v>
      </c>
      <c r="T5" s="11">
        <f>Q5*100/R5</f>
        <v>0</v>
      </c>
      <c r="W5" s="10" t="s">
        <v>119</v>
      </c>
      <c r="X5" s="218"/>
      <c r="Y5" s="11">
        <v>116.91576322356259</v>
      </c>
      <c r="Z5" s="11">
        <f>Z6/X6+Z7/X7+Z8/X8+Z9/X9+Z10/X10+Z11/X11+Z12/X12+Z13/X13+Z14/X14+Z15/X15</f>
        <v>400.82958116766946</v>
      </c>
      <c r="AA5" s="11">
        <f t="shared" ref="AA5:AA29" si="5">Y5-Z5</f>
        <v>-283.91381794410688</v>
      </c>
      <c r="AB5" s="11">
        <f>Y5*100/Z5</f>
        <v>29.168446820459593</v>
      </c>
      <c r="AD5" s="10" t="s">
        <v>119</v>
      </c>
      <c r="AE5" s="218"/>
      <c r="AF5" s="11">
        <v>31.25</v>
      </c>
      <c r="AG5" s="11">
        <f>AG6/AE6+AG7/AE7+AG8/AE8+AG9/AE9+AG10/AE10+AG11/AE11+AG12/AE12+AG13/AE13+AG14/AE14+AG15/AE15</f>
        <v>390.59336069522851</v>
      </c>
      <c r="AH5" s="11">
        <f>AF5-AG5</f>
        <v>-359.34336069522851</v>
      </c>
      <c r="AI5" s="11">
        <f>AF5*100/AG5</f>
        <v>8.0006480254495909</v>
      </c>
    </row>
    <row r="6" spans="1:35" ht="33" x14ac:dyDescent="0.3">
      <c r="A6" s="14" t="s">
        <v>120</v>
      </c>
      <c r="B6" s="15">
        <v>6.4</v>
      </c>
      <c r="C6" s="16">
        <f>J6+Q6+Y6+AF6</f>
        <v>328.75</v>
      </c>
      <c r="D6" s="120">
        <v>530</v>
      </c>
      <c r="E6" s="16">
        <f t="shared" si="0"/>
        <v>-201.25</v>
      </c>
      <c r="F6" s="15">
        <f t="shared" si="1"/>
        <v>62.028301886792455</v>
      </c>
      <c r="H6" s="14" t="s">
        <v>120</v>
      </c>
      <c r="I6" s="15">
        <v>6.4</v>
      </c>
      <c r="J6" s="17">
        <v>128.75</v>
      </c>
      <c r="K6" s="16">
        <f t="shared" ref="K6:K15" si="6">Z6</f>
        <v>530</v>
      </c>
      <c r="L6" s="16">
        <f t="shared" si="2"/>
        <v>-401.25</v>
      </c>
      <c r="M6" s="15">
        <f t="shared" si="3"/>
        <v>24.29245283018868</v>
      </c>
      <c r="N6" s="18"/>
      <c r="O6" s="14" t="s">
        <v>120</v>
      </c>
      <c r="P6" s="15">
        <v>6.4</v>
      </c>
      <c r="Q6" s="17">
        <v>0</v>
      </c>
      <c r="R6" s="16">
        <f t="shared" ref="R6:R15" si="7">AG6</f>
        <v>530</v>
      </c>
      <c r="S6" s="16">
        <f>Q6-R6</f>
        <v>-530</v>
      </c>
      <c r="T6" s="15">
        <f t="shared" ref="T6:T10" si="8">Q6*100/R6</f>
        <v>0</v>
      </c>
      <c r="W6" s="14" t="s">
        <v>120</v>
      </c>
      <c r="X6" s="15">
        <v>6.4</v>
      </c>
      <c r="Y6" s="17">
        <v>0</v>
      </c>
      <c r="Z6" s="16">
        <f t="shared" ref="Z6:Z15" si="9">D6</f>
        <v>530</v>
      </c>
      <c r="AA6" s="16">
        <f>Y6-Z6</f>
        <v>-530</v>
      </c>
      <c r="AB6" s="15">
        <f t="shared" ref="AB6:AB10" si="10">Y6*100/Z6</f>
        <v>0</v>
      </c>
      <c r="AD6" s="14" t="s">
        <v>120</v>
      </c>
      <c r="AE6" s="15">
        <v>6.4</v>
      </c>
      <c r="AF6" s="17">
        <v>200</v>
      </c>
      <c r="AG6" s="16">
        <f t="shared" ref="AG6:AG15" si="11">K6</f>
        <v>530</v>
      </c>
      <c r="AH6" s="16">
        <f>AF6-AG6</f>
        <v>-330</v>
      </c>
      <c r="AI6" s="15">
        <f t="shared" ref="AI6:AI40" si="12">AF6*100/AG6</f>
        <v>37.735849056603776</v>
      </c>
    </row>
    <row r="7" spans="1:35" x14ac:dyDescent="0.3">
      <c r="A7" s="14" t="s">
        <v>106</v>
      </c>
      <c r="B7" s="15">
        <v>1.07</v>
      </c>
      <c r="C7" s="16">
        <f t="shared" ref="C7:C14" si="13">J7+Q7+Y7+AF7</f>
        <v>27.666666666666668</v>
      </c>
      <c r="D7" s="120">
        <v>60</v>
      </c>
      <c r="E7" s="16">
        <f t="shared" si="0"/>
        <v>-32.333333333333329</v>
      </c>
      <c r="F7" s="15">
        <f t="shared" si="1"/>
        <v>46.111111111111114</v>
      </c>
      <c r="H7" s="14" t="s">
        <v>106</v>
      </c>
      <c r="I7" s="15">
        <v>1.07</v>
      </c>
      <c r="J7" s="17">
        <v>27.666666666666668</v>
      </c>
      <c r="K7" s="16">
        <f t="shared" si="6"/>
        <v>60</v>
      </c>
      <c r="L7" s="16">
        <f t="shared" si="2"/>
        <v>-32.333333333333329</v>
      </c>
      <c r="M7" s="15">
        <f t="shared" si="3"/>
        <v>46.111111111111114</v>
      </c>
      <c r="N7" s="18"/>
      <c r="O7" s="14" t="s">
        <v>106</v>
      </c>
      <c r="P7" s="15">
        <v>1.07</v>
      </c>
      <c r="Q7" s="17">
        <v>0</v>
      </c>
      <c r="R7" s="16">
        <f t="shared" si="7"/>
        <v>60</v>
      </c>
      <c r="S7" s="16">
        <f>Q7-R7</f>
        <v>-60</v>
      </c>
      <c r="T7" s="15">
        <f t="shared" si="8"/>
        <v>0</v>
      </c>
      <c r="W7" s="14" t="s">
        <v>106</v>
      </c>
      <c r="X7" s="15">
        <v>1.07</v>
      </c>
      <c r="Y7" s="17">
        <v>0</v>
      </c>
      <c r="Z7" s="16">
        <f t="shared" si="9"/>
        <v>60</v>
      </c>
      <c r="AA7" s="16">
        <f>Y7-Z7</f>
        <v>-60</v>
      </c>
      <c r="AB7" s="15">
        <f t="shared" si="10"/>
        <v>0</v>
      </c>
      <c r="AD7" s="14" t="s">
        <v>106</v>
      </c>
      <c r="AE7" s="15">
        <v>1.07</v>
      </c>
      <c r="AF7" s="17">
        <v>0</v>
      </c>
      <c r="AG7" s="16">
        <f t="shared" si="11"/>
        <v>60</v>
      </c>
      <c r="AH7" s="16">
        <f t="shared" ref="AH7:AH15" si="14">AF7-AG7</f>
        <v>-60</v>
      </c>
      <c r="AI7" s="15">
        <f t="shared" si="12"/>
        <v>0</v>
      </c>
    </row>
    <row r="8" spans="1:35" x14ac:dyDescent="0.3">
      <c r="A8" s="14" t="s">
        <v>100</v>
      </c>
      <c r="B8" s="15">
        <v>7</v>
      </c>
      <c r="C8" s="16">
        <f t="shared" si="13"/>
        <v>8.8333333333333339</v>
      </c>
      <c r="D8" s="120">
        <v>10</v>
      </c>
      <c r="E8" s="16">
        <f t="shared" si="0"/>
        <v>-1.1666666666666661</v>
      </c>
      <c r="F8" s="15">
        <f t="shared" si="1"/>
        <v>88.333333333333343</v>
      </c>
      <c r="H8" s="14" t="s">
        <v>100</v>
      </c>
      <c r="I8" s="15">
        <v>7</v>
      </c>
      <c r="J8" s="17">
        <v>0.33333333333333331</v>
      </c>
      <c r="K8" s="16">
        <f t="shared" si="6"/>
        <v>10</v>
      </c>
      <c r="L8" s="16">
        <f t="shared" si="2"/>
        <v>-9.6666666666666661</v>
      </c>
      <c r="M8" s="15">
        <f t="shared" si="3"/>
        <v>3.333333333333333</v>
      </c>
      <c r="N8" s="18"/>
      <c r="O8" s="14" t="s">
        <v>100</v>
      </c>
      <c r="P8" s="15">
        <v>7</v>
      </c>
      <c r="Q8" s="17">
        <v>0</v>
      </c>
      <c r="R8" s="16">
        <f t="shared" si="7"/>
        <v>10</v>
      </c>
      <c r="S8" s="16">
        <f t="shared" ref="S8:S15" si="15">Q8-R8</f>
        <v>-10</v>
      </c>
      <c r="T8" s="15">
        <f t="shared" si="8"/>
        <v>0</v>
      </c>
      <c r="W8" s="14" t="s">
        <v>100</v>
      </c>
      <c r="X8" s="15">
        <v>7</v>
      </c>
      <c r="Y8" s="17">
        <v>8.5</v>
      </c>
      <c r="Z8" s="16">
        <f t="shared" si="9"/>
        <v>10</v>
      </c>
      <c r="AA8" s="16">
        <f t="shared" si="5"/>
        <v>-1.5</v>
      </c>
      <c r="AB8" s="15">
        <f t="shared" si="10"/>
        <v>85</v>
      </c>
      <c r="AD8" s="14" t="s">
        <v>100</v>
      </c>
      <c r="AE8" s="15">
        <v>7</v>
      </c>
      <c r="AF8" s="17">
        <v>0</v>
      </c>
      <c r="AG8" s="16">
        <f t="shared" si="11"/>
        <v>10</v>
      </c>
      <c r="AH8" s="16">
        <f t="shared" si="14"/>
        <v>-10</v>
      </c>
      <c r="AI8" s="15">
        <f t="shared" si="12"/>
        <v>0</v>
      </c>
    </row>
    <row r="9" spans="1:35" x14ac:dyDescent="0.3">
      <c r="A9" s="14" t="s">
        <v>121</v>
      </c>
      <c r="B9" s="15">
        <v>0.66</v>
      </c>
      <c r="C9" s="16">
        <f t="shared" si="13"/>
        <v>6.25</v>
      </c>
      <c r="D9" s="120">
        <v>15</v>
      </c>
      <c r="E9" s="16">
        <f t="shared" si="0"/>
        <v>-8.75</v>
      </c>
      <c r="F9" s="15">
        <f t="shared" si="1"/>
        <v>41.666666666666664</v>
      </c>
      <c r="H9" s="14" t="s">
        <v>121</v>
      </c>
      <c r="I9" s="15">
        <v>0.66</v>
      </c>
      <c r="J9" s="17">
        <v>6.25</v>
      </c>
      <c r="K9" s="16">
        <f t="shared" si="6"/>
        <v>15</v>
      </c>
      <c r="L9" s="16">
        <f t="shared" si="2"/>
        <v>-8.75</v>
      </c>
      <c r="M9" s="15">
        <f t="shared" si="3"/>
        <v>41.666666666666664</v>
      </c>
      <c r="N9" s="18"/>
      <c r="O9" s="14" t="s">
        <v>121</v>
      </c>
      <c r="P9" s="15">
        <v>0.66</v>
      </c>
      <c r="Q9" s="17">
        <v>0</v>
      </c>
      <c r="R9" s="16">
        <f t="shared" si="7"/>
        <v>15</v>
      </c>
      <c r="S9" s="16">
        <f t="shared" si="15"/>
        <v>-15</v>
      </c>
      <c r="T9" s="15">
        <f t="shared" si="8"/>
        <v>0</v>
      </c>
      <c r="W9" s="14" t="s">
        <v>121</v>
      </c>
      <c r="X9" s="15">
        <v>0.66</v>
      </c>
      <c r="Y9" s="17">
        <v>0</v>
      </c>
      <c r="Z9" s="16">
        <f t="shared" si="9"/>
        <v>15</v>
      </c>
      <c r="AA9" s="16">
        <f t="shared" si="5"/>
        <v>-15</v>
      </c>
      <c r="AB9" s="15">
        <f t="shared" si="10"/>
        <v>0</v>
      </c>
      <c r="AD9" s="14" t="s">
        <v>121</v>
      </c>
      <c r="AE9" s="15">
        <v>0.66</v>
      </c>
      <c r="AF9" s="17">
        <v>0</v>
      </c>
      <c r="AG9" s="16">
        <f t="shared" si="11"/>
        <v>15</v>
      </c>
      <c r="AH9" s="16">
        <f t="shared" si="14"/>
        <v>-15</v>
      </c>
      <c r="AI9" s="15">
        <f t="shared" si="12"/>
        <v>0</v>
      </c>
    </row>
    <row r="10" spans="1:35" x14ac:dyDescent="0.3">
      <c r="A10" s="14" t="s">
        <v>102</v>
      </c>
      <c r="B10" s="15">
        <v>1</v>
      </c>
      <c r="C10" s="16">
        <f t="shared" si="13"/>
        <v>50.166666666666664</v>
      </c>
      <c r="D10" s="120">
        <v>78</v>
      </c>
      <c r="E10" s="16">
        <f t="shared" si="0"/>
        <v>-27.833333333333336</v>
      </c>
      <c r="F10" s="15">
        <f t="shared" si="1"/>
        <v>64.316239316239304</v>
      </c>
      <c r="H10" s="14" t="s">
        <v>102</v>
      </c>
      <c r="I10" s="15">
        <v>1</v>
      </c>
      <c r="J10" s="17">
        <v>7.166666666666667</v>
      </c>
      <c r="K10" s="16">
        <f t="shared" si="6"/>
        <v>78</v>
      </c>
      <c r="L10" s="16">
        <f t="shared" si="2"/>
        <v>-70.833333333333329</v>
      </c>
      <c r="M10" s="15">
        <f t="shared" si="3"/>
        <v>9.1880341880341891</v>
      </c>
      <c r="N10" s="18"/>
      <c r="O10" s="14" t="s">
        <v>102</v>
      </c>
      <c r="P10" s="15">
        <v>1</v>
      </c>
      <c r="Q10" s="17">
        <v>0</v>
      </c>
      <c r="R10" s="16">
        <f t="shared" si="7"/>
        <v>78</v>
      </c>
      <c r="S10" s="16">
        <f t="shared" si="15"/>
        <v>-78</v>
      </c>
      <c r="T10" s="15">
        <f t="shared" si="8"/>
        <v>0</v>
      </c>
      <c r="W10" s="14" t="s">
        <v>102</v>
      </c>
      <c r="X10" s="15">
        <v>1</v>
      </c>
      <c r="Y10" s="17">
        <v>43</v>
      </c>
      <c r="Z10" s="16">
        <f t="shared" si="9"/>
        <v>78</v>
      </c>
      <c r="AA10" s="16">
        <f t="shared" si="5"/>
        <v>-35</v>
      </c>
      <c r="AB10" s="15">
        <f t="shared" si="10"/>
        <v>55.128205128205131</v>
      </c>
      <c r="AD10" s="14" t="s">
        <v>102</v>
      </c>
      <c r="AE10" s="15">
        <v>1</v>
      </c>
      <c r="AF10" s="17">
        <v>0</v>
      </c>
      <c r="AG10" s="16">
        <f t="shared" si="11"/>
        <v>78</v>
      </c>
      <c r="AH10" s="16">
        <f t="shared" si="14"/>
        <v>-78</v>
      </c>
      <c r="AI10" s="15">
        <f t="shared" si="12"/>
        <v>0</v>
      </c>
    </row>
    <row r="11" spans="1:35" x14ac:dyDescent="0.3">
      <c r="A11" s="14" t="s">
        <v>110</v>
      </c>
      <c r="B11" s="15">
        <v>1.1599999999999999</v>
      </c>
      <c r="C11" s="16">
        <f t="shared" si="13"/>
        <v>19.25</v>
      </c>
      <c r="D11" s="120">
        <v>40</v>
      </c>
      <c r="E11" s="16">
        <f t="shared" si="0"/>
        <v>-20.75</v>
      </c>
      <c r="F11" s="15"/>
      <c r="H11" s="14" t="s">
        <v>110</v>
      </c>
      <c r="I11" s="15">
        <v>1.1599999999999999</v>
      </c>
      <c r="J11" s="17">
        <v>7.416666666666667</v>
      </c>
      <c r="K11" s="16">
        <f t="shared" si="6"/>
        <v>40</v>
      </c>
      <c r="L11" s="16">
        <f t="shared" si="2"/>
        <v>-32.583333333333336</v>
      </c>
      <c r="M11" s="15"/>
      <c r="N11" s="18"/>
      <c r="O11" s="14" t="s">
        <v>110</v>
      </c>
      <c r="P11" s="15">
        <v>1.1599999999999999</v>
      </c>
      <c r="Q11" s="17">
        <v>0</v>
      </c>
      <c r="R11" s="16">
        <f t="shared" si="7"/>
        <v>40</v>
      </c>
      <c r="S11" s="16">
        <f t="shared" si="15"/>
        <v>-40</v>
      </c>
      <c r="T11" s="15">
        <v>0</v>
      </c>
      <c r="W11" s="14" t="s">
        <v>110</v>
      </c>
      <c r="X11" s="15">
        <v>1.1599999999999999</v>
      </c>
      <c r="Y11" s="17">
        <v>11.833333333333334</v>
      </c>
      <c r="Z11" s="16">
        <f t="shared" si="9"/>
        <v>40</v>
      </c>
      <c r="AA11" s="16">
        <f t="shared" si="5"/>
        <v>-28.166666666666664</v>
      </c>
      <c r="AB11" s="15">
        <v>0</v>
      </c>
      <c r="AD11" s="14" t="s">
        <v>110</v>
      </c>
      <c r="AE11" s="15">
        <v>1.1599999999999999</v>
      </c>
      <c r="AF11" s="17">
        <v>0</v>
      </c>
      <c r="AG11" s="16">
        <f t="shared" si="11"/>
        <v>40</v>
      </c>
      <c r="AH11" s="16">
        <f t="shared" si="14"/>
        <v>-40</v>
      </c>
      <c r="AI11" s="15">
        <v>0</v>
      </c>
    </row>
    <row r="12" spans="1:35" x14ac:dyDescent="0.3">
      <c r="A12" s="14" t="s">
        <v>105</v>
      </c>
      <c r="B12" s="15">
        <v>0.8</v>
      </c>
      <c r="C12" s="16">
        <f t="shared" si="13"/>
        <v>0</v>
      </c>
      <c r="D12" s="120">
        <v>0</v>
      </c>
      <c r="E12" s="16">
        <f t="shared" si="0"/>
        <v>0</v>
      </c>
      <c r="F12" s="15"/>
      <c r="H12" s="14" t="s">
        <v>105</v>
      </c>
      <c r="I12" s="15">
        <v>0.8</v>
      </c>
      <c r="J12" s="17">
        <v>0</v>
      </c>
      <c r="K12" s="16">
        <f t="shared" si="6"/>
        <v>0</v>
      </c>
      <c r="L12" s="16">
        <f t="shared" si="2"/>
        <v>0</v>
      </c>
      <c r="M12" s="15"/>
      <c r="N12" s="18"/>
      <c r="O12" s="14" t="s">
        <v>105</v>
      </c>
      <c r="P12" s="15">
        <v>0.8</v>
      </c>
      <c r="Q12" s="17">
        <v>0</v>
      </c>
      <c r="R12" s="16">
        <f t="shared" si="7"/>
        <v>0</v>
      </c>
      <c r="S12" s="16">
        <f t="shared" si="15"/>
        <v>0</v>
      </c>
      <c r="T12" s="15"/>
      <c r="W12" s="14" t="s">
        <v>105</v>
      </c>
      <c r="X12" s="15">
        <v>0.8</v>
      </c>
      <c r="Y12" s="17">
        <v>0</v>
      </c>
      <c r="Z12" s="16">
        <f t="shared" si="9"/>
        <v>0</v>
      </c>
      <c r="AA12" s="16">
        <f t="shared" si="5"/>
        <v>0</v>
      </c>
      <c r="AB12" s="15"/>
      <c r="AD12" s="14" t="s">
        <v>105</v>
      </c>
      <c r="AE12" s="15">
        <v>0.8</v>
      </c>
      <c r="AF12" s="17">
        <v>0</v>
      </c>
      <c r="AG12" s="16">
        <f t="shared" si="11"/>
        <v>0</v>
      </c>
      <c r="AH12" s="16">
        <f t="shared" si="14"/>
        <v>0</v>
      </c>
      <c r="AI12" s="15"/>
    </row>
    <row r="13" spans="1:35" x14ac:dyDescent="0.3">
      <c r="A13" s="14" t="s">
        <v>122</v>
      </c>
      <c r="B13" s="15">
        <v>1.27</v>
      </c>
      <c r="C13" s="16">
        <f t="shared" si="13"/>
        <v>41.54</v>
      </c>
      <c r="D13" s="120">
        <v>53</v>
      </c>
      <c r="E13" s="16">
        <f t="shared" si="0"/>
        <v>-11.46</v>
      </c>
      <c r="F13" s="15">
        <f t="shared" ref="F13:F22" si="16">C13*100/D13</f>
        <v>78.377358490566039</v>
      </c>
      <c r="H13" s="14" t="s">
        <v>122</v>
      </c>
      <c r="I13" s="15">
        <v>1.27</v>
      </c>
      <c r="J13" s="17">
        <v>0</v>
      </c>
      <c r="K13" s="16">
        <v>40</v>
      </c>
      <c r="L13" s="16">
        <f t="shared" si="2"/>
        <v>-40</v>
      </c>
      <c r="M13" s="15">
        <f t="shared" ref="M13:M22" si="17">J13*100/K13</f>
        <v>0</v>
      </c>
      <c r="N13" s="18"/>
      <c r="O13" s="14" t="s">
        <v>122</v>
      </c>
      <c r="P13" s="15">
        <v>1.27</v>
      </c>
      <c r="Q13" s="17">
        <v>0</v>
      </c>
      <c r="R13" s="16">
        <f t="shared" si="7"/>
        <v>40</v>
      </c>
      <c r="S13" s="16">
        <f t="shared" si="15"/>
        <v>-40</v>
      </c>
      <c r="T13" s="15">
        <f t="shared" ref="T13:T22" si="18">Q13*100/R13</f>
        <v>0</v>
      </c>
      <c r="W13" s="14" t="s">
        <v>122</v>
      </c>
      <c r="X13" s="15">
        <v>1.27</v>
      </c>
      <c r="Y13" s="17">
        <v>41.54</v>
      </c>
      <c r="Z13" s="16">
        <f t="shared" si="9"/>
        <v>53</v>
      </c>
      <c r="AA13" s="16">
        <f t="shared" si="5"/>
        <v>-11.46</v>
      </c>
      <c r="AB13" s="15">
        <f t="shared" ref="AB13:AB22" si="19">Y13*100/Z13</f>
        <v>78.377358490566039</v>
      </c>
      <c r="AD13" s="14" t="s">
        <v>122</v>
      </c>
      <c r="AE13" s="15">
        <v>1.27</v>
      </c>
      <c r="AF13" s="17">
        <v>0</v>
      </c>
      <c r="AG13" s="16">
        <f t="shared" si="11"/>
        <v>40</v>
      </c>
      <c r="AH13" s="16">
        <f t="shared" si="14"/>
        <v>-40</v>
      </c>
      <c r="AI13" s="15">
        <f t="shared" si="12"/>
        <v>0</v>
      </c>
    </row>
    <row r="14" spans="1:35" ht="66" customHeight="1" x14ac:dyDescent="0.3">
      <c r="A14" s="14" t="s">
        <v>123</v>
      </c>
      <c r="B14" s="15">
        <v>1.4</v>
      </c>
      <c r="C14" s="16">
        <f t="shared" si="13"/>
        <v>51.541666666666671</v>
      </c>
      <c r="D14" s="120">
        <v>77</v>
      </c>
      <c r="E14" s="16">
        <f t="shared" si="0"/>
        <v>-25.458333333333329</v>
      </c>
      <c r="F14" s="15">
        <f t="shared" si="16"/>
        <v>66.937229437229448</v>
      </c>
      <c r="H14" s="14" t="s">
        <v>123</v>
      </c>
      <c r="I14" s="15">
        <v>1.4</v>
      </c>
      <c r="J14" s="17">
        <v>9.8333333333333339</v>
      </c>
      <c r="K14" s="16">
        <f t="shared" si="6"/>
        <v>77</v>
      </c>
      <c r="L14" s="16">
        <f t="shared" si="2"/>
        <v>-67.166666666666671</v>
      </c>
      <c r="M14" s="15">
        <f t="shared" si="17"/>
        <v>12.770562770562771</v>
      </c>
      <c r="N14" s="18"/>
      <c r="O14" s="14" t="s">
        <v>123</v>
      </c>
      <c r="P14" s="15">
        <v>1.4</v>
      </c>
      <c r="Q14" s="17">
        <v>0</v>
      </c>
      <c r="R14" s="16">
        <f t="shared" si="7"/>
        <v>77</v>
      </c>
      <c r="S14" s="16">
        <f t="shared" si="15"/>
        <v>-77</v>
      </c>
      <c r="T14" s="15">
        <f t="shared" si="18"/>
        <v>0</v>
      </c>
      <c r="W14" s="14" t="s">
        <v>123</v>
      </c>
      <c r="X14" s="15">
        <v>1.4</v>
      </c>
      <c r="Y14" s="17">
        <v>41.708333333333336</v>
      </c>
      <c r="Z14" s="16">
        <f t="shared" si="9"/>
        <v>77</v>
      </c>
      <c r="AA14" s="16">
        <v>0</v>
      </c>
      <c r="AB14" s="15">
        <f t="shared" si="19"/>
        <v>54.166666666666671</v>
      </c>
      <c r="AD14" s="14" t="s">
        <v>123</v>
      </c>
      <c r="AE14" s="15">
        <v>1.4</v>
      </c>
      <c r="AF14" s="17">
        <v>0</v>
      </c>
      <c r="AG14" s="16">
        <f t="shared" si="11"/>
        <v>77</v>
      </c>
      <c r="AH14" s="16">
        <f t="shared" si="14"/>
        <v>-77</v>
      </c>
      <c r="AI14" s="15">
        <f t="shared" si="12"/>
        <v>0</v>
      </c>
    </row>
    <row r="15" spans="1:35" ht="33" x14ac:dyDescent="0.3">
      <c r="A15" s="14" t="s">
        <v>124</v>
      </c>
      <c r="B15" s="15">
        <v>1.4</v>
      </c>
      <c r="C15" s="16">
        <f>J15+Q15+Y15+AF15</f>
        <v>39.083333333333336</v>
      </c>
      <c r="D15" s="120">
        <v>40</v>
      </c>
      <c r="E15" s="16">
        <f t="shared" si="0"/>
        <v>-0.9166666666666643</v>
      </c>
      <c r="F15" s="15">
        <f t="shared" si="16"/>
        <v>97.708333333333343</v>
      </c>
      <c r="H15" s="14" t="s">
        <v>124</v>
      </c>
      <c r="I15" s="15">
        <v>1.4</v>
      </c>
      <c r="J15" s="17">
        <v>39.083333333333336</v>
      </c>
      <c r="K15" s="16">
        <f t="shared" si="6"/>
        <v>40</v>
      </c>
      <c r="L15" s="16">
        <f t="shared" si="2"/>
        <v>-0.9166666666666643</v>
      </c>
      <c r="M15" s="15">
        <f t="shared" si="17"/>
        <v>97.708333333333343</v>
      </c>
      <c r="N15" s="18"/>
      <c r="O15" s="14" t="s">
        <v>124</v>
      </c>
      <c r="P15" s="15">
        <v>1.4</v>
      </c>
      <c r="Q15" s="17">
        <v>0</v>
      </c>
      <c r="R15" s="16">
        <f t="shared" si="7"/>
        <v>40</v>
      </c>
      <c r="S15" s="16">
        <f t="shared" si="15"/>
        <v>-40</v>
      </c>
      <c r="T15" s="15">
        <f t="shared" si="18"/>
        <v>0</v>
      </c>
      <c r="W15" s="14" t="s">
        <v>124</v>
      </c>
      <c r="X15" s="15">
        <v>1.4</v>
      </c>
      <c r="Y15" s="17">
        <v>0</v>
      </c>
      <c r="Z15" s="16">
        <f t="shared" si="9"/>
        <v>40</v>
      </c>
      <c r="AA15" s="16">
        <f t="shared" si="5"/>
        <v>-40</v>
      </c>
      <c r="AB15" s="15">
        <f t="shared" si="19"/>
        <v>0</v>
      </c>
      <c r="AD15" s="14" t="s">
        <v>124</v>
      </c>
      <c r="AE15" s="15">
        <v>1.4</v>
      </c>
      <c r="AF15" s="17">
        <v>0</v>
      </c>
      <c r="AG15" s="16">
        <f t="shared" si="11"/>
        <v>40</v>
      </c>
      <c r="AH15" s="16">
        <f t="shared" si="14"/>
        <v>-40</v>
      </c>
      <c r="AI15" s="15">
        <f t="shared" si="12"/>
        <v>0</v>
      </c>
    </row>
    <row r="16" spans="1:35" x14ac:dyDescent="0.3">
      <c r="A16" s="10" t="s">
        <v>125</v>
      </c>
      <c r="B16" s="11"/>
      <c r="C16" s="19">
        <f>C17/B17+C18/B18</f>
        <v>252.82685185185187</v>
      </c>
      <c r="D16" s="19">
        <f>D17/B17+D18/B18</f>
        <v>305.51851851851848</v>
      </c>
      <c r="E16" s="19">
        <f t="shared" si="0"/>
        <v>-52.691666666666606</v>
      </c>
      <c r="F16" s="11">
        <f t="shared" si="16"/>
        <v>82.75336404412657</v>
      </c>
      <c r="H16" s="10" t="s">
        <v>125</v>
      </c>
      <c r="I16" s="11"/>
      <c r="J16" s="12">
        <v>30.771604938271604</v>
      </c>
      <c r="K16" s="19">
        <f>K17/I17+K18/I18</f>
        <v>305.51851851851848</v>
      </c>
      <c r="L16" s="19">
        <f t="shared" si="2"/>
        <v>-274.74691358024688</v>
      </c>
      <c r="M16" s="11">
        <f t="shared" si="17"/>
        <v>10.071927910453793</v>
      </c>
      <c r="N16" s="13"/>
      <c r="O16" s="10" t="s">
        <v>125</v>
      </c>
      <c r="P16" s="11"/>
      <c r="Q16" s="19">
        <v>0</v>
      </c>
      <c r="R16" s="19">
        <f>R17/P17+R18/P18</f>
        <v>305.51851851851848</v>
      </c>
      <c r="S16" s="19">
        <f>Q16-R16</f>
        <v>-305.51851851851848</v>
      </c>
      <c r="T16" s="11">
        <f t="shared" si="18"/>
        <v>0</v>
      </c>
      <c r="W16" s="10" t="s">
        <v>125</v>
      </c>
      <c r="X16" s="11"/>
      <c r="Y16" s="19">
        <v>222.05524691358025</v>
      </c>
      <c r="Z16" s="19">
        <f>Z17/X17+Z18/X18</f>
        <v>305.51851851851848</v>
      </c>
      <c r="AA16" s="19">
        <f>Y16-Z16</f>
        <v>-83.463271604938228</v>
      </c>
      <c r="AB16" s="11">
        <f t="shared" si="19"/>
        <v>72.681436133672776</v>
      </c>
      <c r="AD16" s="10" t="s">
        <v>125</v>
      </c>
      <c r="AE16" s="11"/>
      <c r="AF16" s="19">
        <v>0</v>
      </c>
      <c r="AG16" s="19">
        <f>AG17/AE17+AG18/AE18</f>
        <v>305.51851851851848</v>
      </c>
      <c r="AH16" s="19">
        <f>AF16-AG16</f>
        <v>-305.51851851851848</v>
      </c>
      <c r="AI16" s="11">
        <f t="shared" si="12"/>
        <v>0</v>
      </c>
    </row>
    <row r="17" spans="1:35" ht="82.5" customHeight="1" x14ac:dyDescent="0.3">
      <c r="A17" s="14" t="s">
        <v>126</v>
      </c>
      <c r="B17" s="15">
        <v>1</v>
      </c>
      <c r="C17" s="16">
        <f>J17+Q17+Y17+AF17</f>
        <v>159.39166666666668</v>
      </c>
      <c r="D17" s="120">
        <v>187</v>
      </c>
      <c r="E17" s="16">
        <f t="shared" si="0"/>
        <v>-27.60833333333332</v>
      </c>
      <c r="F17" s="15">
        <f t="shared" si="16"/>
        <v>85.236185383244219</v>
      </c>
      <c r="H17" s="14" t="s">
        <v>126</v>
      </c>
      <c r="I17" s="15">
        <v>1</v>
      </c>
      <c r="J17" s="17">
        <v>12.5</v>
      </c>
      <c r="K17" s="16">
        <f>Z17</f>
        <v>187</v>
      </c>
      <c r="L17" s="16">
        <f t="shared" si="2"/>
        <v>-174.5</v>
      </c>
      <c r="M17" s="15">
        <f t="shared" si="17"/>
        <v>6.6844919786096257</v>
      </c>
      <c r="N17" s="18"/>
      <c r="O17" s="14" t="s">
        <v>126</v>
      </c>
      <c r="P17" s="15">
        <v>1</v>
      </c>
      <c r="Q17" s="17">
        <v>0</v>
      </c>
      <c r="R17" s="16">
        <f>AG17</f>
        <v>187</v>
      </c>
      <c r="S17" s="16">
        <f t="shared" ref="S17:S29" si="20">Q17-R17</f>
        <v>-187</v>
      </c>
      <c r="T17" s="15">
        <f t="shared" si="18"/>
        <v>0</v>
      </c>
      <c r="W17" s="14" t="s">
        <v>126</v>
      </c>
      <c r="X17" s="15">
        <v>1</v>
      </c>
      <c r="Y17" s="17">
        <v>146.89166666666668</v>
      </c>
      <c r="Z17" s="16">
        <f>D17</f>
        <v>187</v>
      </c>
      <c r="AA17" s="16">
        <f t="shared" si="5"/>
        <v>-40.10833333333332</v>
      </c>
      <c r="AB17" s="15">
        <f t="shared" si="19"/>
        <v>78.551693404634591</v>
      </c>
      <c r="AD17" s="14" t="s">
        <v>126</v>
      </c>
      <c r="AE17" s="15">
        <v>1</v>
      </c>
      <c r="AF17" s="17">
        <v>0</v>
      </c>
      <c r="AG17" s="16">
        <f>K17</f>
        <v>187</v>
      </c>
      <c r="AH17" s="16">
        <f>AF17-AG17</f>
        <v>-187</v>
      </c>
      <c r="AI17" s="15">
        <f t="shared" si="12"/>
        <v>0</v>
      </c>
    </row>
    <row r="18" spans="1:35" x14ac:dyDescent="0.3">
      <c r="A18" s="14" t="s">
        <v>127</v>
      </c>
      <c r="B18" s="15">
        <v>2.7</v>
      </c>
      <c r="C18" s="16">
        <f>J18+Q18+Y18+AF18</f>
        <v>252.27500000000001</v>
      </c>
      <c r="D18" s="120">
        <v>320</v>
      </c>
      <c r="E18" s="16">
        <f t="shared" si="0"/>
        <v>-67.724999999999994</v>
      </c>
      <c r="F18" s="15">
        <f t="shared" si="16"/>
        <v>78.8359375</v>
      </c>
      <c r="H18" s="14" t="s">
        <v>127</v>
      </c>
      <c r="I18" s="15">
        <v>2.7</v>
      </c>
      <c r="J18" s="17">
        <v>49.333333333333336</v>
      </c>
      <c r="K18" s="16">
        <v>320</v>
      </c>
      <c r="L18" s="16">
        <f t="shared" si="2"/>
        <v>-270.66666666666669</v>
      </c>
      <c r="M18" s="15">
        <f t="shared" si="17"/>
        <v>15.416666666666668</v>
      </c>
      <c r="N18" s="18"/>
      <c r="O18" s="14" t="s">
        <v>127</v>
      </c>
      <c r="P18" s="15">
        <v>2.7</v>
      </c>
      <c r="Q18" s="17">
        <v>0</v>
      </c>
      <c r="R18" s="16">
        <f>AG18</f>
        <v>320</v>
      </c>
      <c r="S18" s="16">
        <f t="shared" si="20"/>
        <v>-320</v>
      </c>
      <c r="T18" s="15">
        <f t="shared" si="18"/>
        <v>0</v>
      </c>
      <c r="W18" s="14" t="s">
        <v>127</v>
      </c>
      <c r="X18" s="15">
        <v>2.7</v>
      </c>
      <c r="Y18" s="17">
        <v>202.94166666666666</v>
      </c>
      <c r="Z18" s="16">
        <f>D18</f>
        <v>320</v>
      </c>
      <c r="AA18" s="16">
        <f t="shared" si="5"/>
        <v>-117.05833333333334</v>
      </c>
      <c r="AB18" s="15">
        <f t="shared" si="19"/>
        <v>63.419270833333336</v>
      </c>
      <c r="AD18" s="14" t="s">
        <v>127</v>
      </c>
      <c r="AE18" s="15">
        <v>2.7</v>
      </c>
      <c r="AF18" s="17">
        <v>0</v>
      </c>
      <c r="AG18" s="16">
        <f>K18</f>
        <v>320</v>
      </c>
      <c r="AH18" s="16">
        <f>AF18-AG18</f>
        <v>-320</v>
      </c>
      <c r="AI18" s="15">
        <f t="shared" si="12"/>
        <v>0</v>
      </c>
    </row>
    <row r="19" spans="1:35" x14ac:dyDescent="0.3">
      <c r="A19" s="10" t="s">
        <v>128</v>
      </c>
      <c r="B19" s="11"/>
      <c r="C19" s="19">
        <f>C20/B20+C21/B21+C22/B22</f>
        <v>554.72222222222229</v>
      </c>
      <c r="D19" s="19">
        <f>D20/B20+D21/B21+D22/B22</f>
        <v>580.55555555555566</v>
      </c>
      <c r="E19" s="19">
        <f t="shared" si="0"/>
        <v>-25.833333333333371</v>
      </c>
      <c r="F19" s="11">
        <f t="shared" si="16"/>
        <v>95.550239234449748</v>
      </c>
      <c r="H19" s="10" t="s">
        <v>128</v>
      </c>
      <c r="I19" s="11"/>
      <c r="J19" s="12">
        <v>17.833333333333332</v>
      </c>
      <c r="K19" s="19">
        <f>K20/I20+K21/I21+K22/I22</f>
        <v>580.55555555555566</v>
      </c>
      <c r="L19" s="19">
        <f t="shared" si="2"/>
        <v>-562.72222222222229</v>
      </c>
      <c r="M19" s="11">
        <f t="shared" si="17"/>
        <v>3.071770334928229</v>
      </c>
      <c r="N19" s="13"/>
      <c r="O19" s="10" t="s">
        <v>128</v>
      </c>
      <c r="P19" s="11"/>
      <c r="Q19" s="19">
        <v>350</v>
      </c>
      <c r="R19" s="19">
        <f>R20/P20+R21/P21+R22/P22</f>
        <v>580.55555555555566</v>
      </c>
      <c r="S19" s="19">
        <f t="shared" si="20"/>
        <v>-230.55555555555566</v>
      </c>
      <c r="T19" s="11">
        <f t="shared" si="18"/>
        <v>60.287081339712906</v>
      </c>
      <c r="W19" s="10" t="s">
        <v>128</v>
      </c>
      <c r="X19" s="11"/>
      <c r="Y19" s="19">
        <v>36.888888888888886</v>
      </c>
      <c r="Z19" s="19">
        <f>Z20/X20+Z21/X21+Z22/X22</f>
        <v>580.55555555555566</v>
      </c>
      <c r="AA19" s="19">
        <f t="shared" si="5"/>
        <v>-543.66666666666674</v>
      </c>
      <c r="AB19" s="11">
        <f t="shared" si="19"/>
        <v>6.3540669856459315</v>
      </c>
      <c r="AD19" s="10" t="s">
        <v>128</v>
      </c>
      <c r="AE19" s="11"/>
      <c r="AF19" s="19">
        <v>150</v>
      </c>
      <c r="AG19" s="19">
        <f>AG20/AE20+AG21/AE21+AG22/AE22</f>
        <v>580.55555555555566</v>
      </c>
      <c r="AH19" s="19">
        <f t="shared" ref="AH19:AH29" si="21">AF19-AG19</f>
        <v>-430.55555555555566</v>
      </c>
      <c r="AI19" s="11">
        <f t="shared" si="12"/>
        <v>25.837320574162675</v>
      </c>
    </row>
    <row r="20" spans="1:35" x14ac:dyDescent="0.3">
      <c r="A20" s="14" t="s">
        <v>109</v>
      </c>
      <c r="B20" s="15">
        <v>1</v>
      </c>
      <c r="C20" s="16">
        <f>J20+Q20+Y20+AF20</f>
        <v>345.83333333333337</v>
      </c>
      <c r="D20" s="120">
        <v>185</v>
      </c>
      <c r="E20" s="16">
        <f t="shared" si="0"/>
        <v>160.83333333333337</v>
      </c>
      <c r="F20" s="15">
        <f t="shared" si="16"/>
        <v>186.93693693693695</v>
      </c>
      <c r="H20" s="14" t="s">
        <v>109</v>
      </c>
      <c r="I20" s="15">
        <v>1</v>
      </c>
      <c r="J20" s="17">
        <v>17.833333333333332</v>
      </c>
      <c r="K20" s="120">
        <v>185</v>
      </c>
      <c r="L20" s="16">
        <f t="shared" si="2"/>
        <v>-167.16666666666666</v>
      </c>
      <c r="M20" s="15">
        <f t="shared" si="17"/>
        <v>9.6396396396396398</v>
      </c>
      <c r="N20" s="18"/>
      <c r="O20" s="14" t="s">
        <v>109</v>
      </c>
      <c r="P20" s="15">
        <v>1</v>
      </c>
      <c r="Q20" s="16">
        <v>150</v>
      </c>
      <c r="R20" s="16">
        <f>AG20</f>
        <v>185</v>
      </c>
      <c r="S20" s="16">
        <f t="shared" si="20"/>
        <v>-35</v>
      </c>
      <c r="T20" s="15">
        <f t="shared" si="18"/>
        <v>81.081081081081081</v>
      </c>
      <c r="W20" s="14" t="s">
        <v>109</v>
      </c>
      <c r="X20" s="15">
        <v>1</v>
      </c>
      <c r="Y20" s="16">
        <v>28</v>
      </c>
      <c r="Z20" s="16">
        <f>D20</f>
        <v>185</v>
      </c>
      <c r="AA20" s="16">
        <f t="shared" si="5"/>
        <v>-157</v>
      </c>
      <c r="AB20" s="15">
        <f t="shared" si="19"/>
        <v>15.135135135135135</v>
      </c>
      <c r="AD20" s="14" t="s">
        <v>109</v>
      </c>
      <c r="AE20" s="15">
        <v>1</v>
      </c>
      <c r="AF20" s="17">
        <v>150</v>
      </c>
      <c r="AG20" s="16">
        <f>K20</f>
        <v>185</v>
      </c>
      <c r="AH20" s="16">
        <f t="shared" si="21"/>
        <v>-35</v>
      </c>
      <c r="AI20" s="15">
        <f t="shared" si="12"/>
        <v>81.081081081081081</v>
      </c>
    </row>
    <row r="21" spans="1:35" x14ac:dyDescent="0.3">
      <c r="A21" s="14" t="s">
        <v>129</v>
      </c>
      <c r="B21" s="15">
        <v>0.15</v>
      </c>
      <c r="C21" s="16">
        <f>J21+Q21+Y21+AF21</f>
        <v>31.333333333333332</v>
      </c>
      <c r="D21" s="120">
        <v>26</v>
      </c>
      <c r="E21" s="16">
        <f t="shared" si="0"/>
        <v>5.3333333333333321</v>
      </c>
      <c r="F21" s="15">
        <f t="shared" si="16"/>
        <v>120.5128205128205</v>
      </c>
      <c r="H21" s="14" t="s">
        <v>129</v>
      </c>
      <c r="I21" s="15">
        <v>0.15</v>
      </c>
      <c r="J21" s="17">
        <v>0</v>
      </c>
      <c r="K21" s="120">
        <v>26</v>
      </c>
      <c r="L21" s="16">
        <f t="shared" si="2"/>
        <v>-26</v>
      </c>
      <c r="M21" s="15">
        <f t="shared" si="17"/>
        <v>0</v>
      </c>
      <c r="N21" s="18"/>
      <c r="O21" s="14" t="s">
        <v>129</v>
      </c>
      <c r="P21" s="15">
        <v>0.15</v>
      </c>
      <c r="Q21" s="16">
        <v>30</v>
      </c>
      <c r="R21" s="16">
        <f>AG21</f>
        <v>26</v>
      </c>
      <c r="S21" s="16">
        <f t="shared" si="20"/>
        <v>4</v>
      </c>
      <c r="T21" s="15">
        <f t="shared" si="18"/>
        <v>115.38461538461539</v>
      </c>
      <c r="W21" s="14" t="s">
        <v>129</v>
      </c>
      <c r="X21" s="15">
        <v>0.15</v>
      </c>
      <c r="Y21" s="17">
        <v>1.3333333333333333</v>
      </c>
      <c r="Z21" s="16">
        <f>D21</f>
        <v>26</v>
      </c>
      <c r="AA21" s="16">
        <f t="shared" si="5"/>
        <v>-24.666666666666668</v>
      </c>
      <c r="AB21" s="15">
        <f t="shared" si="19"/>
        <v>5.1282051282051277</v>
      </c>
      <c r="AD21" s="14" t="s">
        <v>129</v>
      </c>
      <c r="AE21" s="15">
        <v>0.15</v>
      </c>
      <c r="AF21" s="17">
        <v>0</v>
      </c>
      <c r="AG21" s="16">
        <f>K21</f>
        <v>26</v>
      </c>
      <c r="AH21" s="16">
        <f t="shared" si="21"/>
        <v>-26</v>
      </c>
      <c r="AI21" s="15">
        <f t="shared" si="12"/>
        <v>0</v>
      </c>
    </row>
    <row r="22" spans="1:35" ht="33" customHeight="1" x14ac:dyDescent="0.3">
      <c r="A22" s="14" t="s">
        <v>130</v>
      </c>
      <c r="B22" s="15">
        <v>0.9</v>
      </c>
      <c r="C22" s="16">
        <f t="shared" ref="C22:C43" si="22">J22+Q22+Y22+AF22</f>
        <v>0</v>
      </c>
      <c r="D22" s="120">
        <v>200</v>
      </c>
      <c r="E22" s="16">
        <f t="shared" si="0"/>
        <v>-200</v>
      </c>
      <c r="F22" s="15">
        <f t="shared" si="16"/>
        <v>0</v>
      </c>
      <c r="H22" s="14" t="s">
        <v>130</v>
      </c>
      <c r="I22" s="15">
        <v>0.9</v>
      </c>
      <c r="J22" s="17">
        <v>0</v>
      </c>
      <c r="K22" s="120">
        <v>200</v>
      </c>
      <c r="L22" s="16">
        <f t="shared" si="2"/>
        <v>-200</v>
      </c>
      <c r="M22" s="15">
        <f t="shared" si="17"/>
        <v>0</v>
      </c>
      <c r="N22" s="18"/>
      <c r="O22" s="14" t="s">
        <v>130</v>
      </c>
      <c r="P22" s="15">
        <v>0.9</v>
      </c>
      <c r="Q22" s="16">
        <v>0</v>
      </c>
      <c r="R22" s="16">
        <f>AG22</f>
        <v>200</v>
      </c>
      <c r="S22" s="16">
        <f t="shared" si="20"/>
        <v>-200</v>
      </c>
      <c r="T22" s="15">
        <f t="shared" si="18"/>
        <v>0</v>
      </c>
      <c r="W22" s="14" t="s">
        <v>130</v>
      </c>
      <c r="X22" s="15">
        <v>0.9</v>
      </c>
      <c r="Y22" s="16">
        <v>0</v>
      </c>
      <c r="Z22" s="16">
        <f>D22</f>
        <v>200</v>
      </c>
      <c r="AA22" s="16">
        <f t="shared" si="5"/>
        <v>-200</v>
      </c>
      <c r="AB22" s="15">
        <f t="shared" si="19"/>
        <v>0</v>
      </c>
      <c r="AD22" s="14" t="s">
        <v>130</v>
      </c>
      <c r="AE22" s="15">
        <v>0.9</v>
      </c>
      <c r="AF22" s="17">
        <v>0</v>
      </c>
      <c r="AG22" s="16">
        <f>K22</f>
        <v>200</v>
      </c>
      <c r="AH22" s="16">
        <f t="shared" si="21"/>
        <v>-200</v>
      </c>
      <c r="AI22" s="15">
        <f t="shared" si="12"/>
        <v>0</v>
      </c>
    </row>
    <row r="23" spans="1:35" ht="49.5" x14ac:dyDescent="0.3">
      <c r="A23" s="14" t="s">
        <v>131</v>
      </c>
      <c r="B23" s="15"/>
      <c r="C23" s="16">
        <f t="shared" si="22"/>
        <v>0</v>
      </c>
      <c r="D23" s="121">
        <v>0</v>
      </c>
      <c r="E23" s="16">
        <f t="shared" si="0"/>
        <v>0</v>
      </c>
      <c r="F23" s="15">
        <v>0</v>
      </c>
      <c r="H23" s="14" t="s">
        <v>131</v>
      </c>
      <c r="I23" s="15"/>
      <c r="J23" s="17"/>
      <c r="K23" s="121">
        <v>0</v>
      </c>
      <c r="L23" s="16">
        <f t="shared" si="2"/>
        <v>0</v>
      </c>
      <c r="M23" s="15">
        <v>0</v>
      </c>
      <c r="N23" s="18"/>
      <c r="O23" s="14" t="s">
        <v>131</v>
      </c>
      <c r="P23" s="15"/>
      <c r="Q23" s="16">
        <v>0</v>
      </c>
      <c r="R23" s="16">
        <f>AG23</f>
        <v>0</v>
      </c>
      <c r="S23" s="16">
        <f t="shared" si="20"/>
        <v>0</v>
      </c>
      <c r="T23" s="15">
        <v>0</v>
      </c>
      <c r="W23" s="14" t="s">
        <v>131</v>
      </c>
      <c r="X23" s="15"/>
      <c r="Y23" s="16">
        <v>0</v>
      </c>
      <c r="Z23" s="16">
        <f>D23</f>
        <v>0</v>
      </c>
      <c r="AA23" s="16">
        <f t="shared" si="5"/>
        <v>0</v>
      </c>
      <c r="AB23" s="15">
        <v>0</v>
      </c>
      <c r="AD23" s="14" t="s">
        <v>131</v>
      </c>
      <c r="AE23" s="15"/>
      <c r="AF23" s="17">
        <v>0</v>
      </c>
      <c r="AG23" s="16">
        <f>K23</f>
        <v>0</v>
      </c>
      <c r="AH23" s="16">
        <f>AF23-AG23</f>
        <v>0</v>
      </c>
      <c r="AI23" s="15">
        <v>0</v>
      </c>
    </row>
    <row r="24" spans="1:35" ht="33" x14ac:dyDescent="0.3">
      <c r="A24" s="10" t="s">
        <v>132</v>
      </c>
      <c r="B24" s="11"/>
      <c r="C24" s="19">
        <f>C25/B25+C26/B26+C27/B27+C28/B28+C29/B29</f>
        <v>179.12698412698415</v>
      </c>
      <c r="D24" s="19">
        <f>D25/B25+D26/B26+D27/B27+D28/B28+D29/B29</f>
        <v>408.57142857142856</v>
      </c>
      <c r="E24" s="19">
        <f t="shared" si="0"/>
        <v>-229.4444444444444</v>
      </c>
      <c r="F24" s="11">
        <f t="shared" ref="F24:F30" si="23">C24*100/D24</f>
        <v>43.842268842268858</v>
      </c>
      <c r="H24" s="10" t="s">
        <v>132</v>
      </c>
      <c r="I24" s="11"/>
      <c r="J24" s="12">
        <v>86.111111111111114</v>
      </c>
      <c r="K24" s="19">
        <f>K25/I25+K26/I26+K27/I27+K28/I28+K29/I29</f>
        <v>408.57142857142856</v>
      </c>
      <c r="L24" s="19">
        <f t="shared" si="2"/>
        <v>-322.46031746031747</v>
      </c>
      <c r="M24" s="11">
        <f t="shared" ref="M24:M30" si="24">J24*100/K24</f>
        <v>21.076146076146077</v>
      </c>
      <c r="N24" s="13"/>
      <c r="O24" s="10" t="s">
        <v>132</v>
      </c>
      <c r="P24" s="11"/>
      <c r="Q24" s="19">
        <v>0</v>
      </c>
      <c r="R24" s="19">
        <f>R25/P25+R26/P26+R27/P27+R28/P28+R29/P29</f>
        <v>408.57142857142856</v>
      </c>
      <c r="S24" s="19">
        <f t="shared" si="20"/>
        <v>-408.57142857142856</v>
      </c>
      <c r="T24" s="11">
        <f t="shared" ref="T24:T30" si="25">Q24*100/R24</f>
        <v>0</v>
      </c>
      <c r="W24" s="10" t="s">
        <v>132</v>
      </c>
      <c r="X24" s="11"/>
      <c r="Y24" s="19">
        <v>93.015873015873026</v>
      </c>
      <c r="Z24" s="19">
        <f>Z25/X25+Z26/X26+Z27/X27+Z28/X28+Z29/X29</f>
        <v>408.57142857142856</v>
      </c>
      <c r="AA24" s="19">
        <f t="shared" si="5"/>
        <v>-315.55555555555554</v>
      </c>
      <c r="AB24" s="11">
        <f t="shared" ref="AB24:AB30" si="26">Y24*100/Z24</f>
        <v>22.76612276612277</v>
      </c>
      <c r="AD24" s="10" t="s">
        <v>132</v>
      </c>
      <c r="AE24" s="11"/>
      <c r="AF24" s="19">
        <v>0</v>
      </c>
      <c r="AG24" s="19">
        <f>AG25/AE25+AG26/AE26+AG27/AE27+AG28/AE28+AG29/AE29</f>
        <v>408.57142857142856</v>
      </c>
      <c r="AH24" s="19">
        <f t="shared" si="21"/>
        <v>-408.57142857142856</v>
      </c>
      <c r="AI24" s="11">
        <f t="shared" si="12"/>
        <v>0</v>
      </c>
    </row>
    <row r="25" spans="1:35" ht="66" customHeight="1" x14ac:dyDescent="0.3">
      <c r="A25" s="14" t="s">
        <v>61</v>
      </c>
      <c r="B25" s="15">
        <v>1.5</v>
      </c>
      <c r="C25" s="16">
        <f t="shared" si="22"/>
        <v>133.33333333333334</v>
      </c>
      <c r="D25" s="120">
        <v>120</v>
      </c>
      <c r="E25" s="16">
        <f t="shared" si="0"/>
        <v>13.333333333333343</v>
      </c>
      <c r="F25" s="15">
        <f t="shared" si="23"/>
        <v>111.11111111111111</v>
      </c>
      <c r="H25" s="14" t="s">
        <v>61</v>
      </c>
      <c r="I25" s="15">
        <v>1.5</v>
      </c>
      <c r="J25" s="17">
        <v>59.166666666666664</v>
      </c>
      <c r="K25" s="120">
        <v>120</v>
      </c>
      <c r="L25" s="16">
        <f t="shared" si="2"/>
        <v>-60.833333333333336</v>
      </c>
      <c r="M25" s="15">
        <f t="shared" si="24"/>
        <v>49.30555555555555</v>
      </c>
      <c r="N25" s="18"/>
      <c r="O25" s="14" t="s">
        <v>61</v>
      </c>
      <c r="P25" s="15">
        <v>1.5</v>
      </c>
      <c r="Q25" s="17">
        <v>0</v>
      </c>
      <c r="R25" s="16">
        <f>AG25</f>
        <v>120</v>
      </c>
      <c r="S25" s="16">
        <f t="shared" si="20"/>
        <v>-120</v>
      </c>
      <c r="T25" s="15">
        <f t="shared" si="25"/>
        <v>0</v>
      </c>
      <c r="W25" s="14" t="s">
        <v>61</v>
      </c>
      <c r="X25" s="15">
        <v>1.5</v>
      </c>
      <c r="Y25" s="17">
        <v>74.166666666666671</v>
      </c>
      <c r="Z25" s="16">
        <f>D25</f>
        <v>120</v>
      </c>
      <c r="AA25" s="16">
        <f t="shared" si="5"/>
        <v>-45.833333333333329</v>
      </c>
      <c r="AB25" s="15">
        <f t="shared" si="26"/>
        <v>61.805555555555557</v>
      </c>
      <c r="AD25" s="14" t="s">
        <v>61</v>
      </c>
      <c r="AE25" s="15">
        <v>1.5</v>
      </c>
      <c r="AF25" s="17">
        <v>0</v>
      </c>
      <c r="AG25" s="16">
        <f>K25</f>
        <v>120</v>
      </c>
      <c r="AH25" s="19">
        <f t="shared" si="21"/>
        <v>-120</v>
      </c>
      <c r="AI25" s="15">
        <f t="shared" si="12"/>
        <v>0</v>
      </c>
    </row>
    <row r="26" spans="1:35" ht="82.5" customHeight="1" x14ac:dyDescent="0.3">
      <c r="A26" s="14" t="s">
        <v>55</v>
      </c>
      <c r="B26" s="15">
        <v>1</v>
      </c>
      <c r="C26" s="16">
        <f t="shared" si="22"/>
        <v>0</v>
      </c>
      <c r="D26" s="120">
        <v>200</v>
      </c>
      <c r="E26" s="16">
        <f t="shared" si="0"/>
        <v>-200</v>
      </c>
      <c r="F26" s="15">
        <f t="shared" si="23"/>
        <v>0</v>
      </c>
      <c r="H26" s="14" t="s">
        <v>55</v>
      </c>
      <c r="I26" s="15">
        <v>1</v>
      </c>
      <c r="J26" s="17">
        <v>0</v>
      </c>
      <c r="K26" s="120">
        <v>200</v>
      </c>
      <c r="L26" s="16">
        <f t="shared" si="2"/>
        <v>-200</v>
      </c>
      <c r="M26" s="15">
        <f t="shared" si="24"/>
        <v>0</v>
      </c>
      <c r="N26" s="18"/>
      <c r="O26" s="14" t="s">
        <v>55</v>
      </c>
      <c r="P26" s="15">
        <v>1</v>
      </c>
      <c r="Q26" s="17">
        <v>0</v>
      </c>
      <c r="R26" s="16">
        <f>AG26</f>
        <v>200</v>
      </c>
      <c r="S26" s="16">
        <f t="shared" si="20"/>
        <v>-200</v>
      </c>
      <c r="T26" s="15">
        <f t="shared" si="25"/>
        <v>0</v>
      </c>
      <c r="W26" s="14" t="s">
        <v>55</v>
      </c>
      <c r="X26" s="15">
        <v>1</v>
      </c>
      <c r="Y26" s="17">
        <v>0</v>
      </c>
      <c r="Z26" s="16">
        <f>D26</f>
        <v>200</v>
      </c>
      <c r="AA26" s="16">
        <f t="shared" si="5"/>
        <v>-200</v>
      </c>
      <c r="AB26" s="15">
        <f t="shared" si="26"/>
        <v>0</v>
      </c>
      <c r="AD26" s="14" t="s">
        <v>55</v>
      </c>
      <c r="AE26" s="15">
        <v>1</v>
      </c>
      <c r="AF26" s="17">
        <v>0</v>
      </c>
      <c r="AG26" s="16">
        <f>K26</f>
        <v>200</v>
      </c>
      <c r="AH26" s="19">
        <f t="shared" si="21"/>
        <v>-200</v>
      </c>
      <c r="AI26" s="15">
        <f t="shared" si="12"/>
        <v>0</v>
      </c>
    </row>
    <row r="27" spans="1:35" x14ac:dyDescent="0.3">
      <c r="A27" s="14" t="s">
        <v>108</v>
      </c>
      <c r="B27" s="15">
        <v>0.7</v>
      </c>
      <c r="C27" s="16">
        <f t="shared" si="22"/>
        <v>63.166666666666664</v>
      </c>
      <c r="D27" s="120">
        <v>50</v>
      </c>
      <c r="E27" s="16">
        <f t="shared" si="0"/>
        <v>13.166666666666664</v>
      </c>
      <c r="F27" s="15">
        <f t="shared" si="23"/>
        <v>126.33333333333331</v>
      </c>
      <c r="H27" s="14" t="s">
        <v>108</v>
      </c>
      <c r="I27" s="15">
        <v>0.7</v>
      </c>
      <c r="J27" s="17">
        <v>32.666666666666664</v>
      </c>
      <c r="K27" s="120">
        <v>50</v>
      </c>
      <c r="L27" s="16">
        <f t="shared" si="2"/>
        <v>-17.333333333333336</v>
      </c>
      <c r="M27" s="15">
        <f t="shared" si="24"/>
        <v>65.333333333333329</v>
      </c>
      <c r="N27" s="18"/>
      <c r="O27" s="14" t="s">
        <v>108</v>
      </c>
      <c r="P27" s="15">
        <v>0.7</v>
      </c>
      <c r="Q27" s="17">
        <v>0</v>
      </c>
      <c r="R27" s="16">
        <f>AG27</f>
        <v>50</v>
      </c>
      <c r="S27" s="16">
        <f t="shared" si="20"/>
        <v>-50</v>
      </c>
      <c r="T27" s="15">
        <f t="shared" si="25"/>
        <v>0</v>
      </c>
      <c r="W27" s="14" t="s">
        <v>108</v>
      </c>
      <c r="X27" s="15">
        <v>0.7</v>
      </c>
      <c r="Y27" s="17">
        <v>30.5</v>
      </c>
      <c r="Z27" s="16">
        <f>D27</f>
        <v>50</v>
      </c>
      <c r="AA27" s="16">
        <f t="shared" si="5"/>
        <v>-19.5</v>
      </c>
      <c r="AB27" s="15">
        <f t="shared" si="26"/>
        <v>61</v>
      </c>
      <c r="AD27" s="14" t="s">
        <v>108</v>
      </c>
      <c r="AE27" s="15">
        <v>0.7</v>
      </c>
      <c r="AF27" s="17">
        <v>0</v>
      </c>
      <c r="AG27" s="16">
        <f>K27</f>
        <v>50</v>
      </c>
      <c r="AH27" s="19">
        <f t="shared" si="21"/>
        <v>-50</v>
      </c>
      <c r="AI27" s="15">
        <f t="shared" si="12"/>
        <v>0</v>
      </c>
    </row>
    <row r="28" spans="1:35" x14ac:dyDescent="0.3">
      <c r="A28" s="14" t="s">
        <v>104</v>
      </c>
      <c r="B28" s="15">
        <v>0.7</v>
      </c>
      <c r="C28" s="16">
        <f t="shared" si="22"/>
        <v>0</v>
      </c>
      <c r="D28" s="120">
        <v>20</v>
      </c>
      <c r="E28" s="16">
        <f t="shared" si="0"/>
        <v>-20</v>
      </c>
      <c r="F28" s="15">
        <f t="shared" si="23"/>
        <v>0</v>
      </c>
      <c r="H28" s="14" t="s">
        <v>104</v>
      </c>
      <c r="I28" s="15">
        <v>0.7</v>
      </c>
      <c r="J28" s="17">
        <v>0</v>
      </c>
      <c r="K28" s="120">
        <v>20</v>
      </c>
      <c r="L28" s="16">
        <f t="shared" si="2"/>
        <v>-20</v>
      </c>
      <c r="M28" s="15">
        <f t="shared" si="24"/>
        <v>0</v>
      </c>
      <c r="N28" s="18"/>
      <c r="O28" s="14" t="s">
        <v>104</v>
      </c>
      <c r="P28" s="15">
        <v>0.7</v>
      </c>
      <c r="Q28" s="17">
        <v>0</v>
      </c>
      <c r="R28" s="16">
        <f>AG28</f>
        <v>20</v>
      </c>
      <c r="S28" s="16">
        <f t="shared" si="20"/>
        <v>-20</v>
      </c>
      <c r="T28" s="15">
        <f t="shared" si="25"/>
        <v>0</v>
      </c>
      <c r="W28" s="14" t="s">
        <v>104</v>
      </c>
      <c r="X28" s="15">
        <v>0.7</v>
      </c>
      <c r="Y28" s="17">
        <v>0</v>
      </c>
      <c r="Z28" s="16">
        <f>D28</f>
        <v>20</v>
      </c>
      <c r="AA28" s="16">
        <f t="shared" si="5"/>
        <v>-20</v>
      </c>
      <c r="AB28" s="15">
        <f t="shared" si="26"/>
        <v>0</v>
      </c>
      <c r="AD28" s="14" t="s">
        <v>104</v>
      </c>
      <c r="AE28" s="15">
        <v>0.7</v>
      </c>
      <c r="AF28" s="17">
        <v>0</v>
      </c>
      <c r="AG28" s="16">
        <f>K28</f>
        <v>20</v>
      </c>
      <c r="AH28" s="19">
        <f t="shared" si="21"/>
        <v>-20</v>
      </c>
      <c r="AI28" s="15">
        <f t="shared" si="12"/>
        <v>0</v>
      </c>
    </row>
    <row r="29" spans="1:35" ht="82.5" customHeight="1" x14ac:dyDescent="0.3">
      <c r="A29" s="14" t="s">
        <v>103</v>
      </c>
      <c r="B29" s="15">
        <v>0.7</v>
      </c>
      <c r="C29" s="16">
        <f t="shared" si="22"/>
        <v>0</v>
      </c>
      <c r="D29" s="120">
        <v>20</v>
      </c>
      <c r="E29" s="16">
        <f t="shared" si="0"/>
        <v>-20</v>
      </c>
      <c r="F29" s="15">
        <f t="shared" si="23"/>
        <v>0</v>
      </c>
      <c r="H29" s="14" t="s">
        <v>103</v>
      </c>
      <c r="I29" s="15">
        <v>0.7</v>
      </c>
      <c r="J29" s="17">
        <v>0</v>
      </c>
      <c r="K29" s="120">
        <v>20</v>
      </c>
      <c r="L29" s="16">
        <f t="shared" si="2"/>
        <v>-20</v>
      </c>
      <c r="M29" s="15">
        <f t="shared" si="24"/>
        <v>0</v>
      </c>
      <c r="N29" s="18"/>
      <c r="O29" s="14" t="s">
        <v>103</v>
      </c>
      <c r="P29" s="15">
        <v>0.7</v>
      </c>
      <c r="Q29" s="17">
        <v>0</v>
      </c>
      <c r="R29" s="16">
        <f>AG29</f>
        <v>20</v>
      </c>
      <c r="S29" s="16">
        <f t="shared" si="20"/>
        <v>-20</v>
      </c>
      <c r="T29" s="15">
        <f t="shared" si="25"/>
        <v>0</v>
      </c>
      <c r="W29" s="14" t="s">
        <v>103</v>
      </c>
      <c r="X29" s="15">
        <v>0.7</v>
      </c>
      <c r="Y29" s="17">
        <v>0</v>
      </c>
      <c r="Z29" s="16">
        <f>D29</f>
        <v>20</v>
      </c>
      <c r="AA29" s="16">
        <f t="shared" si="5"/>
        <v>-20</v>
      </c>
      <c r="AB29" s="15">
        <f t="shared" si="26"/>
        <v>0</v>
      </c>
      <c r="AD29" s="14" t="s">
        <v>103</v>
      </c>
      <c r="AE29" s="15">
        <v>0.7</v>
      </c>
      <c r="AF29" s="17">
        <v>0</v>
      </c>
      <c r="AG29" s="16">
        <f>K29</f>
        <v>20</v>
      </c>
      <c r="AH29" s="19">
        <f t="shared" si="21"/>
        <v>-20</v>
      </c>
      <c r="AI29" s="15">
        <f t="shared" si="12"/>
        <v>0</v>
      </c>
    </row>
    <row r="30" spans="1:35" x14ac:dyDescent="0.3">
      <c r="A30" s="10" t="s">
        <v>133</v>
      </c>
      <c r="B30" s="11"/>
      <c r="C30" s="16">
        <f>C31/B31+C32</f>
        <v>19.743055555555557</v>
      </c>
      <c r="D30" s="19">
        <f>D31/B31+D32/1</f>
        <v>32.583333333333336</v>
      </c>
      <c r="E30" s="19">
        <f t="shared" ref="E30:E35" si="27">C30-D30</f>
        <v>-12.840277777777779</v>
      </c>
      <c r="F30" s="11">
        <f t="shared" si="23"/>
        <v>60.592497868712698</v>
      </c>
      <c r="H30" s="10" t="s">
        <v>133</v>
      </c>
      <c r="I30" s="11"/>
      <c r="J30" s="16">
        <v>5.5625</v>
      </c>
      <c r="K30" s="19">
        <f>K31/I31+K32/1</f>
        <v>32.583333333333336</v>
      </c>
      <c r="L30" s="19">
        <f t="shared" ref="L30:L35" si="28">J30-K30</f>
        <v>-27.020833333333336</v>
      </c>
      <c r="M30" s="11">
        <f t="shared" si="24"/>
        <v>17.071611253196931</v>
      </c>
      <c r="N30" s="13"/>
      <c r="O30" s="10" t="s">
        <v>133</v>
      </c>
      <c r="P30" s="11"/>
      <c r="Q30" s="16">
        <v>0</v>
      </c>
      <c r="R30" s="19">
        <f>R31/P31+R32/1</f>
        <v>32.583333333333336</v>
      </c>
      <c r="S30" s="19">
        <f t="shared" ref="S30:S35" si="29">Q30-R30</f>
        <v>-32.583333333333336</v>
      </c>
      <c r="T30" s="11">
        <f t="shared" si="25"/>
        <v>0</v>
      </c>
      <c r="W30" s="10" t="s">
        <v>133</v>
      </c>
      <c r="X30" s="11"/>
      <c r="Y30" s="16">
        <v>14.180555555555555</v>
      </c>
      <c r="Z30" s="19">
        <f>Z31/X31+Z32/1</f>
        <v>32.583333333333336</v>
      </c>
      <c r="AA30" s="19">
        <f t="shared" ref="AA30:AA35" si="30">Y30-Z30</f>
        <v>-18.402777777777779</v>
      </c>
      <c r="AB30" s="11">
        <f t="shared" si="26"/>
        <v>43.520886615515764</v>
      </c>
      <c r="AD30" s="10" t="s">
        <v>133</v>
      </c>
      <c r="AE30" s="11"/>
      <c r="AF30" s="16">
        <v>0</v>
      </c>
      <c r="AG30" s="19">
        <f>AG31/AE31+AG32/1</f>
        <v>32.583333333333336</v>
      </c>
      <c r="AH30" s="19">
        <f>AF30-AG30</f>
        <v>-32.583333333333336</v>
      </c>
      <c r="AI30" s="11">
        <f t="shared" si="12"/>
        <v>0</v>
      </c>
    </row>
    <row r="31" spans="1:35" ht="33" x14ac:dyDescent="0.3">
      <c r="A31" s="14" t="s">
        <v>134</v>
      </c>
      <c r="B31" s="15">
        <v>2.4</v>
      </c>
      <c r="C31" s="16">
        <f t="shared" si="22"/>
        <v>7.583333333333333</v>
      </c>
      <c r="D31" s="16">
        <v>35</v>
      </c>
      <c r="E31" s="16">
        <f t="shared" si="27"/>
        <v>-27.416666666666668</v>
      </c>
      <c r="F31" s="15"/>
      <c r="H31" s="14" t="s">
        <v>134</v>
      </c>
      <c r="I31" s="15">
        <v>2.4</v>
      </c>
      <c r="J31" s="17">
        <v>6.75</v>
      </c>
      <c r="K31" s="16">
        <v>35</v>
      </c>
      <c r="L31" s="16">
        <f t="shared" si="28"/>
        <v>-28.25</v>
      </c>
      <c r="M31" s="15"/>
      <c r="N31" s="18"/>
      <c r="O31" s="14" t="s">
        <v>134</v>
      </c>
      <c r="P31" s="15">
        <v>2.4</v>
      </c>
      <c r="Q31" s="17">
        <v>0</v>
      </c>
      <c r="R31" s="16">
        <f>AG31</f>
        <v>35</v>
      </c>
      <c r="S31" s="16">
        <f t="shared" si="29"/>
        <v>-35</v>
      </c>
      <c r="T31" s="15"/>
      <c r="W31" s="14" t="s">
        <v>134</v>
      </c>
      <c r="X31" s="15">
        <v>2.4</v>
      </c>
      <c r="Y31" s="17">
        <v>0.83333333333333337</v>
      </c>
      <c r="Z31" s="16">
        <f>D31</f>
        <v>35</v>
      </c>
      <c r="AA31" s="16">
        <f t="shared" si="30"/>
        <v>-34.166666666666664</v>
      </c>
      <c r="AB31" s="15"/>
      <c r="AD31" s="14" t="s">
        <v>134</v>
      </c>
      <c r="AE31" s="15">
        <v>2.4</v>
      </c>
      <c r="AF31" s="17">
        <v>0</v>
      </c>
      <c r="AG31" s="16">
        <f>K31</f>
        <v>35</v>
      </c>
      <c r="AH31" s="16">
        <f t="shared" ref="AH31:AH32" si="31">AF31-AG31</f>
        <v>-35</v>
      </c>
      <c r="AI31" s="15"/>
    </row>
    <row r="32" spans="1:35" x14ac:dyDescent="0.3">
      <c r="A32" s="14" t="s">
        <v>98</v>
      </c>
      <c r="B32" s="15"/>
      <c r="C32" s="16">
        <f t="shared" si="22"/>
        <v>16.583333333333336</v>
      </c>
      <c r="D32" s="16">
        <v>18</v>
      </c>
      <c r="E32" s="16">
        <f t="shared" si="27"/>
        <v>-1.4166666666666643</v>
      </c>
      <c r="F32" s="15">
        <f>C32*100/D32</f>
        <v>92.129629629629633</v>
      </c>
      <c r="H32" s="14" t="s">
        <v>98</v>
      </c>
      <c r="I32" s="15"/>
      <c r="J32" s="17">
        <v>2.75</v>
      </c>
      <c r="K32" s="16">
        <v>18</v>
      </c>
      <c r="L32" s="16">
        <f t="shared" si="28"/>
        <v>-15.25</v>
      </c>
      <c r="M32" s="15">
        <f>J32*100/K32</f>
        <v>15.277777777777779</v>
      </c>
      <c r="N32" s="18"/>
      <c r="O32" s="14" t="s">
        <v>98</v>
      </c>
      <c r="P32" s="15"/>
      <c r="Q32" s="17">
        <v>0</v>
      </c>
      <c r="R32" s="16">
        <f>AG32</f>
        <v>18</v>
      </c>
      <c r="S32" s="16">
        <f t="shared" si="29"/>
        <v>-18</v>
      </c>
      <c r="T32" s="15">
        <f>Q32*100/R32</f>
        <v>0</v>
      </c>
      <c r="W32" s="14" t="s">
        <v>98</v>
      </c>
      <c r="X32" s="15"/>
      <c r="Y32" s="17">
        <v>13.833333333333334</v>
      </c>
      <c r="Z32" s="16">
        <f>D32</f>
        <v>18</v>
      </c>
      <c r="AA32" s="16">
        <f t="shared" si="30"/>
        <v>-4.1666666666666661</v>
      </c>
      <c r="AB32" s="15">
        <f>Y32*100/Z32</f>
        <v>76.851851851851862</v>
      </c>
      <c r="AD32" s="14" t="s">
        <v>98</v>
      </c>
      <c r="AE32" s="15"/>
      <c r="AF32" s="17">
        <v>0</v>
      </c>
      <c r="AG32" s="16">
        <f>K32</f>
        <v>18</v>
      </c>
      <c r="AH32" s="16">
        <f t="shared" si="31"/>
        <v>-18</v>
      </c>
      <c r="AI32" s="15">
        <f t="shared" si="12"/>
        <v>0</v>
      </c>
    </row>
    <row r="33" spans="1:35" x14ac:dyDescent="0.3">
      <c r="A33" s="10" t="s">
        <v>135</v>
      </c>
      <c r="B33" s="11"/>
      <c r="C33" s="19">
        <f>C34/B34+C35/B35</f>
        <v>0</v>
      </c>
      <c r="D33" s="19">
        <f>D34/B34+D35/B35</f>
        <v>45</v>
      </c>
      <c r="E33" s="19">
        <f t="shared" si="27"/>
        <v>-45</v>
      </c>
      <c r="F33" s="11">
        <f>C33*100/D33</f>
        <v>0</v>
      </c>
      <c r="H33" s="10" t="s">
        <v>135</v>
      </c>
      <c r="I33" s="11"/>
      <c r="J33" s="12">
        <v>0</v>
      </c>
      <c r="K33" s="19">
        <f>K34/I34+K35/I35</f>
        <v>45</v>
      </c>
      <c r="L33" s="19">
        <f t="shared" si="28"/>
        <v>-45</v>
      </c>
      <c r="M33" s="11"/>
      <c r="N33" s="13"/>
      <c r="O33" s="10" t="s">
        <v>135</v>
      </c>
      <c r="P33" s="11"/>
      <c r="Q33" s="19">
        <v>0</v>
      </c>
      <c r="R33" s="19">
        <f>R34/P34+R35/P35</f>
        <v>45</v>
      </c>
      <c r="S33" s="19">
        <f t="shared" si="29"/>
        <v>-45</v>
      </c>
      <c r="T33" s="11"/>
      <c r="W33" s="10" t="s">
        <v>135</v>
      </c>
      <c r="X33" s="11"/>
      <c r="Y33" s="19">
        <v>0</v>
      </c>
      <c r="Z33" s="19">
        <f>Z34/X34+Z35/X35</f>
        <v>45</v>
      </c>
      <c r="AA33" s="19">
        <f t="shared" si="30"/>
        <v>-45</v>
      </c>
      <c r="AB33" s="11"/>
      <c r="AD33" s="10" t="s">
        <v>135</v>
      </c>
      <c r="AE33" s="11"/>
      <c r="AF33" s="19">
        <v>0</v>
      </c>
      <c r="AG33" s="19">
        <f>AG34/AE34+AG35/AE35</f>
        <v>45</v>
      </c>
      <c r="AH33" s="19">
        <f>AF33-AG33</f>
        <v>-45</v>
      </c>
      <c r="AI33" s="11"/>
    </row>
    <row r="34" spans="1:35" x14ac:dyDescent="0.3">
      <c r="A34" s="14" t="s">
        <v>99</v>
      </c>
      <c r="B34" s="15">
        <v>1</v>
      </c>
      <c r="C34" s="16">
        <f t="shared" si="22"/>
        <v>0</v>
      </c>
      <c r="D34" s="120">
        <v>35</v>
      </c>
      <c r="E34" s="16">
        <f t="shared" si="27"/>
        <v>-35</v>
      </c>
      <c r="F34" s="15"/>
      <c r="H34" s="14" t="s">
        <v>99</v>
      </c>
      <c r="I34" s="15">
        <v>1</v>
      </c>
      <c r="J34" s="17">
        <v>0</v>
      </c>
      <c r="K34" s="120">
        <v>35</v>
      </c>
      <c r="L34" s="16">
        <f t="shared" si="28"/>
        <v>-35</v>
      </c>
      <c r="M34" s="15"/>
      <c r="N34" s="18"/>
      <c r="O34" s="14" t="s">
        <v>99</v>
      </c>
      <c r="P34" s="15">
        <v>1</v>
      </c>
      <c r="Q34" s="17">
        <v>0</v>
      </c>
      <c r="R34" s="16">
        <f>AG34</f>
        <v>35</v>
      </c>
      <c r="S34" s="16">
        <f t="shared" si="29"/>
        <v>-35</v>
      </c>
      <c r="T34" s="15"/>
      <c r="W34" s="14" t="s">
        <v>99</v>
      </c>
      <c r="X34" s="15">
        <v>1</v>
      </c>
      <c r="Y34" s="17">
        <v>0</v>
      </c>
      <c r="Z34" s="16">
        <f>D34</f>
        <v>35</v>
      </c>
      <c r="AA34" s="16">
        <f t="shared" si="30"/>
        <v>-35</v>
      </c>
      <c r="AB34" s="15"/>
      <c r="AD34" s="14" t="s">
        <v>99</v>
      </c>
      <c r="AE34" s="15">
        <v>1</v>
      </c>
      <c r="AF34" s="17">
        <v>0</v>
      </c>
      <c r="AG34" s="16">
        <f>K34</f>
        <v>35</v>
      </c>
      <c r="AH34" s="16">
        <f t="shared" ref="AH34:AH35" si="32">AF34-AG34</f>
        <v>-35</v>
      </c>
      <c r="AI34" s="15"/>
    </row>
    <row r="35" spans="1:35" x14ac:dyDescent="0.3">
      <c r="A35" s="14" t="s">
        <v>136</v>
      </c>
      <c r="B35" s="15">
        <v>1.5</v>
      </c>
      <c r="C35" s="16">
        <f t="shared" si="22"/>
        <v>0</v>
      </c>
      <c r="D35" s="120">
        <v>15</v>
      </c>
      <c r="E35" s="16">
        <f t="shared" si="27"/>
        <v>-15</v>
      </c>
      <c r="F35" s="15"/>
      <c r="H35" s="14" t="s">
        <v>136</v>
      </c>
      <c r="I35" s="15">
        <v>1.5</v>
      </c>
      <c r="J35" s="17">
        <v>0</v>
      </c>
      <c r="K35" s="120">
        <v>15</v>
      </c>
      <c r="L35" s="16">
        <f t="shared" si="28"/>
        <v>-15</v>
      </c>
      <c r="M35" s="15"/>
      <c r="N35" s="18"/>
      <c r="O35" s="14" t="s">
        <v>136</v>
      </c>
      <c r="P35" s="15">
        <v>1.5</v>
      </c>
      <c r="Q35" s="17">
        <v>0</v>
      </c>
      <c r="R35" s="16">
        <f>AG35</f>
        <v>15</v>
      </c>
      <c r="S35" s="16">
        <f t="shared" si="29"/>
        <v>-15</v>
      </c>
      <c r="T35" s="15"/>
      <c r="W35" s="14" t="s">
        <v>136</v>
      </c>
      <c r="X35" s="15">
        <v>1.5</v>
      </c>
      <c r="Y35" s="17">
        <v>0</v>
      </c>
      <c r="Z35" s="16">
        <f>D35</f>
        <v>15</v>
      </c>
      <c r="AA35" s="16">
        <f t="shared" si="30"/>
        <v>-15</v>
      </c>
      <c r="AB35" s="15"/>
      <c r="AD35" s="14" t="s">
        <v>136</v>
      </c>
      <c r="AE35" s="15">
        <v>1.5</v>
      </c>
      <c r="AF35" s="17">
        <v>0</v>
      </c>
      <c r="AG35" s="16">
        <f>K35</f>
        <v>15</v>
      </c>
      <c r="AH35" s="16">
        <f t="shared" si="32"/>
        <v>-15</v>
      </c>
      <c r="AI35" s="15"/>
    </row>
    <row r="36" spans="1:35" x14ac:dyDescent="0.3">
      <c r="A36" s="10" t="s">
        <v>137</v>
      </c>
      <c r="B36" s="10"/>
      <c r="C36" s="10"/>
      <c r="D36" s="10"/>
      <c r="E36" s="10"/>
      <c r="F36" s="10"/>
      <c r="H36" s="10" t="s">
        <v>137</v>
      </c>
      <c r="I36" s="10"/>
      <c r="J36" s="20"/>
      <c r="K36" s="10"/>
      <c r="L36" s="10"/>
      <c r="M36" s="10"/>
      <c r="N36" s="21"/>
      <c r="O36" s="10" t="s">
        <v>137</v>
      </c>
      <c r="P36" s="10"/>
      <c r="Q36" s="10"/>
      <c r="R36" s="10"/>
      <c r="S36" s="10"/>
      <c r="T36" s="10"/>
      <c r="W36" s="10" t="s">
        <v>137</v>
      </c>
      <c r="X36" s="10"/>
      <c r="Y36" s="10"/>
      <c r="Z36" s="10"/>
      <c r="AA36" s="10"/>
      <c r="AB36" s="10"/>
      <c r="AD36" s="10" t="s">
        <v>137</v>
      </c>
      <c r="AE36" s="10"/>
      <c r="AF36" s="20"/>
      <c r="AG36" s="10"/>
      <c r="AH36" s="10"/>
      <c r="AI36" s="10"/>
    </row>
    <row r="37" spans="1:35" x14ac:dyDescent="0.3">
      <c r="A37" s="14" t="s">
        <v>101</v>
      </c>
      <c r="B37" s="15"/>
      <c r="C37" s="16">
        <f t="shared" si="22"/>
        <v>0.33333333333333331</v>
      </c>
      <c r="D37" s="122">
        <v>2</v>
      </c>
      <c r="E37" s="16">
        <f t="shared" ref="E37:E43" si="33">C37-D37</f>
        <v>-1.6666666666666667</v>
      </c>
      <c r="F37" s="15">
        <f t="shared" ref="F37:F43" si="34">C37*100/D37</f>
        <v>16.666666666666664</v>
      </c>
      <c r="H37" s="14" t="s">
        <v>101</v>
      </c>
      <c r="I37" s="15"/>
      <c r="J37" s="17">
        <v>0.33333333333333331</v>
      </c>
      <c r="K37" s="17">
        <v>0.4</v>
      </c>
      <c r="L37" s="16">
        <f t="shared" ref="L37:L43" si="35">J37-K37</f>
        <v>-6.6666666666666707E-2</v>
      </c>
      <c r="M37" s="15">
        <f t="shared" ref="M37:M43" si="36">J37*100/K37</f>
        <v>83.333333333333314</v>
      </c>
      <c r="N37" s="18"/>
      <c r="O37" s="14" t="s">
        <v>101</v>
      </c>
      <c r="P37" s="15"/>
      <c r="Q37" s="17">
        <v>0</v>
      </c>
      <c r="R37" s="17">
        <f t="shared" ref="R37:R43" si="37">AG37</f>
        <v>0.4</v>
      </c>
      <c r="S37" s="16">
        <f t="shared" ref="S37:S43" si="38">Q37-R37</f>
        <v>-0.4</v>
      </c>
      <c r="T37" s="15">
        <f t="shared" ref="T37:T40" si="39">Q37*100/R37</f>
        <v>0</v>
      </c>
      <c r="W37" s="14" t="s">
        <v>101</v>
      </c>
      <c r="X37" s="15"/>
      <c r="Y37" s="17">
        <v>0</v>
      </c>
      <c r="Z37" s="17">
        <f t="shared" ref="Z37:Z43" si="40">D37</f>
        <v>2</v>
      </c>
      <c r="AA37" s="16">
        <f t="shared" ref="AA37:AA43" si="41">Y37-Z37</f>
        <v>-2</v>
      </c>
      <c r="AB37" s="15">
        <f t="shared" ref="AB37:AB40" si="42">Y37*100/Z37</f>
        <v>0</v>
      </c>
      <c r="AD37" s="14" t="s">
        <v>101</v>
      </c>
      <c r="AE37" s="15"/>
      <c r="AF37" s="17">
        <v>0</v>
      </c>
      <c r="AG37" s="17">
        <f t="shared" ref="AG37:AG43" si="43">K37</f>
        <v>0.4</v>
      </c>
      <c r="AH37" s="16">
        <f t="shared" ref="AH37:AH43" si="44">AF37-AG37</f>
        <v>-0.4</v>
      </c>
      <c r="AI37" s="15">
        <f t="shared" si="12"/>
        <v>0</v>
      </c>
    </row>
    <row r="38" spans="1:35" x14ac:dyDescent="0.3">
      <c r="A38" s="14" t="s">
        <v>97</v>
      </c>
      <c r="B38" s="15"/>
      <c r="C38" s="16">
        <f t="shared" si="22"/>
        <v>3.166666666666667</v>
      </c>
      <c r="D38" s="122">
        <v>1.2</v>
      </c>
      <c r="E38" s="16">
        <f t="shared" si="33"/>
        <v>1.966666666666667</v>
      </c>
      <c r="F38" s="15"/>
      <c r="H38" s="14" t="s">
        <v>97</v>
      </c>
      <c r="I38" s="15"/>
      <c r="J38" s="17">
        <v>3.166666666666667</v>
      </c>
      <c r="K38" s="17">
        <v>0</v>
      </c>
      <c r="L38" s="16">
        <f t="shared" si="35"/>
        <v>3.166666666666667</v>
      </c>
      <c r="M38" s="15"/>
      <c r="N38" s="18"/>
      <c r="O38" s="14" t="s">
        <v>97</v>
      </c>
      <c r="P38" s="15"/>
      <c r="Q38" s="17">
        <v>0</v>
      </c>
      <c r="R38" s="17">
        <f t="shared" si="37"/>
        <v>0</v>
      </c>
      <c r="S38" s="16">
        <f t="shared" si="38"/>
        <v>0</v>
      </c>
      <c r="T38" s="15"/>
      <c r="W38" s="14" t="s">
        <v>97</v>
      </c>
      <c r="X38" s="15"/>
      <c r="Y38" s="17">
        <v>0</v>
      </c>
      <c r="Z38" s="17">
        <f t="shared" si="40"/>
        <v>1.2</v>
      </c>
      <c r="AA38" s="16">
        <f t="shared" si="41"/>
        <v>-1.2</v>
      </c>
      <c r="AB38" s="15"/>
      <c r="AD38" s="14" t="s">
        <v>97</v>
      </c>
      <c r="AE38" s="15"/>
      <c r="AF38" s="17">
        <v>0</v>
      </c>
      <c r="AG38" s="17">
        <f t="shared" si="43"/>
        <v>0</v>
      </c>
      <c r="AH38" s="16">
        <f t="shared" si="44"/>
        <v>0</v>
      </c>
      <c r="AI38" s="15"/>
    </row>
    <row r="39" spans="1:35" x14ac:dyDescent="0.3">
      <c r="A39" s="14" t="s">
        <v>111</v>
      </c>
      <c r="B39" s="15"/>
      <c r="C39" s="16">
        <f t="shared" si="22"/>
        <v>0</v>
      </c>
      <c r="D39" s="122">
        <v>0.30000000000000004</v>
      </c>
      <c r="E39" s="16">
        <f t="shared" si="33"/>
        <v>-0.30000000000000004</v>
      </c>
      <c r="F39" s="15">
        <f t="shared" si="34"/>
        <v>0</v>
      </c>
      <c r="H39" s="14" t="s">
        <v>111</v>
      </c>
      <c r="I39" s="15"/>
      <c r="J39" s="17">
        <v>0</v>
      </c>
      <c r="K39" s="17">
        <v>1</v>
      </c>
      <c r="L39" s="16">
        <f t="shared" si="35"/>
        <v>-1</v>
      </c>
      <c r="M39" s="15">
        <f t="shared" si="36"/>
        <v>0</v>
      </c>
      <c r="N39" s="18"/>
      <c r="O39" s="14" t="s">
        <v>111</v>
      </c>
      <c r="P39" s="15"/>
      <c r="Q39" s="17">
        <v>0</v>
      </c>
      <c r="R39" s="17">
        <f t="shared" si="37"/>
        <v>1</v>
      </c>
      <c r="S39" s="16">
        <f t="shared" si="38"/>
        <v>-1</v>
      </c>
      <c r="T39" s="15">
        <f t="shared" si="39"/>
        <v>0</v>
      </c>
      <c r="W39" s="14" t="s">
        <v>111</v>
      </c>
      <c r="X39" s="15"/>
      <c r="Y39" s="17">
        <v>0</v>
      </c>
      <c r="Z39" s="17">
        <f t="shared" si="40"/>
        <v>0.30000000000000004</v>
      </c>
      <c r="AA39" s="16">
        <f t="shared" si="41"/>
        <v>-0.30000000000000004</v>
      </c>
      <c r="AB39" s="15">
        <f t="shared" si="42"/>
        <v>0</v>
      </c>
      <c r="AD39" s="14" t="s">
        <v>111</v>
      </c>
      <c r="AE39" s="15"/>
      <c r="AF39" s="17">
        <v>0</v>
      </c>
      <c r="AG39" s="17">
        <f t="shared" si="43"/>
        <v>1</v>
      </c>
      <c r="AH39" s="16">
        <f t="shared" si="44"/>
        <v>-1</v>
      </c>
      <c r="AI39" s="15">
        <f t="shared" si="12"/>
        <v>0</v>
      </c>
    </row>
    <row r="40" spans="1:35" ht="33" customHeight="1" x14ac:dyDescent="0.3">
      <c r="A40" s="14" t="s">
        <v>138</v>
      </c>
      <c r="B40" s="15"/>
      <c r="C40" s="16">
        <f t="shared" si="22"/>
        <v>2.0666666666666664</v>
      </c>
      <c r="D40" s="122">
        <v>5</v>
      </c>
      <c r="E40" s="16">
        <f t="shared" si="33"/>
        <v>-2.9333333333333336</v>
      </c>
      <c r="F40" s="15">
        <f t="shared" si="34"/>
        <v>41.333333333333329</v>
      </c>
      <c r="H40" s="14" t="s">
        <v>138</v>
      </c>
      <c r="I40" s="15"/>
      <c r="J40" s="17">
        <v>0.6166666666666667</v>
      </c>
      <c r="K40" s="17">
        <v>4</v>
      </c>
      <c r="L40" s="16">
        <f t="shared" si="35"/>
        <v>-3.3833333333333333</v>
      </c>
      <c r="M40" s="15">
        <f t="shared" si="36"/>
        <v>15.416666666666668</v>
      </c>
      <c r="N40" s="18"/>
      <c r="O40" s="14" t="s">
        <v>138</v>
      </c>
      <c r="P40" s="15"/>
      <c r="Q40" s="17">
        <v>0</v>
      </c>
      <c r="R40" s="17">
        <f t="shared" si="37"/>
        <v>4</v>
      </c>
      <c r="S40" s="16">
        <f t="shared" si="38"/>
        <v>-4</v>
      </c>
      <c r="T40" s="15">
        <f t="shared" si="39"/>
        <v>0</v>
      </c>
      <c r="W40" s="14" t="s">
        <v>138</v>
      </c>
      <c r="X40" s="15"/>
      <c r="Y40" s="17">
        <v>1.45</v>
      </c>
      <c r="Z40" s="17">
        <f t="shared" si="40"/>
        <v>5</v>
      </c>
      <c r="AA40" s="16">
        <f t="shared" si="41"/>
        <v>-3.55</v>
      </c>
      <c r="AB40" s="15">
        <f t="shared" si="42"/>
        <v>29</v>
      </c>
      <c r="AD40" s="14" t="s">
        <v>138</v>
      </c>
      <c r="AE40" s="15"/>
      <c r="AF40" s="17">
        <v>0</v>
      </c>
      <c r="AG40" s="17">
        <f t="shared" si="43"/>
        <v>4</v>
      </c>
      <c r="AH40" s="16">
        <f t="shared" si="44"/>
        <v>-4</v>
      </c>
      <c r="AI40" s="15">
        <f t="shared" si="12"/>
        <v>0</v>
      </c>
    </row>
    <row r="41" spans="1:35" x14ac:dyDescent="0.3">
      <c r="A41" s="14" t="s">
        <v>107</v>
      </c>
      <c r="B41" s="15"/>
      <c r="C41" s="16">
        <f t="shared" si="22"/>
        <v>0</v>
      </c>
      <c r="D41" s="122">
        <v>4</v>
      </c>
      <c r="E41" s="16">
        <f t="shared" si="33"/>
        <v>-4</v>
      </c>
      <c r="F41" s="15"/>
      <c r="H41" s="14" t="s">
        <v>107</v>
      </c>
      <c r="I41" s="15"/>
      <c r="J41" s="17">
        <v>0</v>
      </c>
      <c r="K41" s="17">
        <v>0</v>
      </c>
      <c r="L41" s="16">
        <f t="shared" si="35"/>
        <v>0</v>
      </c>
      <c r="M41" s="15"/>
      <c r="N41" s="18"/>
      <c r="O41" s="14" t="s">
        <v>107</v>
      </c>
      <c r="P41" s="15"/>
      <c r="Q41" s="17">
        <v>0</v>
      </c>
      <c r="R41" s="17">
        <f t="shared" si="37"/>
        <v>0</v>
      </c>
      <c r="S41" s="16">
        <f t="shared" si="38"/>
        <v>0</v>
      </c>
      <c r="T41" s="15"/>
      <c r="W41" s="14" t="s">
        <v>107</v>
      </c>
      <c r="X41" s="15"/>
      <c r="Y41" s="17">
        <v>0</v>
      </c>
      <c r="Z41" s="17">
        <f t="shared" si="40"/>
        <v>4</v>
      </c>
      <c r="AA41" s="16">
        <f t="shared" si="41"/>
        <v>-4</v>
      </c>
      <c r="AB41" s="15"/>
      <c r="AD41" s="14" t="s">
        <v>107</v>
      </c>
      <c r="AE41" s="15"/>
      <c r="AF41" s="17">
        <v>0</v>
      </c>
      <c r="AG41" s="17">
        <f t="shared" si="43"/>
        <v>0</v>
      </c>
      <c r="AH41" s="16">
        <f t="shared" si="44"/>
        <v>0</v>
      </c>
      <c r="AI41" s="15"/>
    </row>
    <row r="42" spans="1:35" ht="33" customHeight="1" x14ac:dyDescent="0.3">
      <c r="A42" s="14" t="s">
        <v>139</v>
      </c>
      <c r="B42" s="15"/>
      <c r="C42" s="16">
        <f t="shared" si="22"/>
        <v>8.3333333333333332E-3</v>
      </c>
      <c r="D42" s="122">
        <v>2</v>
      </c>
      <c r="E42" s="16">
        <f t="shared" si="33"/>
        <v>-1.9916666666666667</v>
      </c>
      <c r="F42" s="15"/>
      <c r="H42" s="14" t="s">
        <v>139</v>
      </c>
      <c r="I42" s="15"/>
      <c r="J42" s="17">
        <v>0</v>
      </c>
      <c r="K42" s="17">
        <v>0</v>
      </c>
      <c r="L42" s="16">
        <f t="shared" si="35"/>
        <v>0</v>
      </c>
      <c r="M42" s="15"/>
      <c r="N42" s="18"/>
      <c r="O42" s="14" t="s">
        <v>139</v>
      </c>
      <c r="P42" s="15"/>
      <c r="Q42" s="17">
        <v>0</v>
      </c>
      <c r="R42" s="17">
        <f t="shared" si="37"/>
        <v>0</v>
      </c>
      <c r="S42" s="16">
        <f t="shared" si="38"/>
        <v>0</v>
      </c>
      <c r="T42" s="15"/>
      <c r="W42" s="14" t="s">
        <v>139</v>
      </c>
      <c r="X42" s="15"/>
      <c r="Y42" s="17">
        <v>8.3333333333333332E-3</v>
      </c>
      <c r="Z42" s="17">
        <f t="shared" si="40"/>
        <v>2</v>
      </c>
      <c r="AA42" s="16">
        <f t="shared" si="41"/>
        <v>-1.9916666666666667</v>
      </c>
      <c r="AB42" s="15"/>
      <c r="AD42" s="14" t="s">
        <v>139</v>
      </c>
      <c r="AE42" s="15"/>
      <c r="AF42" s="17">
        <v>0</v>
      </c>
      <c r="AG42" s="17">
        <f t="shared" si="43"/>
        <v>0</v>
      </c>
      <c r="AH42" s="16">
        <f t="shared" si="44"/>
        <v>0</v>
      </c>
      <c r="AI42" s="15"/>
    </row>
    <row r="43" spans="1:35" ht="33" customHeight="1" x14ac:dyDescent="0.3">
      <c r="A43" s="22" t="str">
        <f>H43</f>
        <v>Сироп стевии</v>
      </c>
      <c r="B43" s="24"/>
      <c r="C43" s="16">
        <f t="shared" si="22"/>
        <v>14.666666666666668</v>
      </c>
      <c r="D43" s="25">
        <v>45</v>
      </c>
      <c r="E43" s="26">
        <f t="shared" si="33"/>
        <v>-30.333333333333332</v>
      </c>
      <c r="F43" s="24">
        <f t="shared" si="34"/>
        <v>32.592592592592595</v>
      </c>
      <c r="H43" s="22" t="s">
        <v>167</v>
      </c>
      <c r="I43" s="24"/>
      <c r="J43" s="25">
        <v>9.5</v>
      </c>
      <c r="K43" s="25">
        <v>45</v>
      </c>
      <c r="L43" s="26">
        <f t="shared" si="35"/>
        <v>-35.5</v>
      </c>
      <c r="M43" s="24">
        <f t="shared" si="36"/>
        <v>21.111111111111111</v>
      </c>
      <c r="N43" s="18"/>
      <c r="O43" s="22" t="str">
        <f>H43</f>
        <v>Сироп стевии</v>
      </c>
      <c r="P43" s="24"/>
      <c r="Q43" s="25">
        <v>0</v>
      </c>
      <c r="R43" s="23">
        <f t="shared" si="37"/>
        <v>45</v>
      </c>
      <c r="S43" s="16">
        <f t="shared" si="38"/>
        <v>-45</v>
      </c>
      <c r="T43" s="15">
        <f t="shared" ref="T43" si="45">Q43*100/R43</f>
        <v>0</v>
      </c>
      <c r="W43" s="22" t="s">
        <v>167</v>
      </c>
      <c r="X43" s="24"/>
      <c r="Y43" s="25">
        <v>5.166666666666667</v>
      </c>
      <c r="Z43" s="25">
        <f t="shared" si="40"/>
        <v>45</v>
      </c>
      <c r="AA43" s="26">
        <f t="shared" si="41"/>
        <v>-39.833333333333336</v>
      </c>
      <c r="AB43" s="24">
        <f>Y43*100/Z43</f>
        <v>11.481481481481483</v>
      </c>
      <c r="AD43" s="22" t="s">
        <v>167</v>
      </c>
      <c r="AE43" s="24"/>
      <c r="AF43" s="25">
        <v>0</v>
      </c>
      <c r="AG43" s="25">
        <f t="shared" si="43"/>
        <v>45</v>
      </c>
      <c r="AH43" s="16">
        <f t="shared" si="44"/>
        <v>-45</v>
      </c>
      <c r="AI43" s="15">
        <f t="shared" ref="AI43" si="46">AF43*100/AG43</f>
        <v>0</v>
      </c>
    </row>
    <row r="44" spans="1:35" s="9" customFormat="1" x14ac:dyDescent="0.3">
      <c r="A44" s="33" t="s">
        <v>95</v>
      </c>
      <c r="B44" s="27"/>
      <c r="C44" s="28">
        <f>C43+C42+C41+C40+C39+C38+C37+C35+C34+C32+C31+C29+C28+C27+C26+C25+C23+C22+C21+C20+C18+C17+C15+C14+C13+C12+C11+C10+C9+C8+C7+C6</f>
        <v>1602.8233333333335</v>
      </c>
      <c r="D44" s="29">
        <f>D37+D38+D39+D40+D42+D35+D34+D32+D31+D29+D28+D27+D26+D25+D22+D21+D20+D18+D17+D15+D14+D13+D12+D11+D10+D9+D8+D7+D6+D41</f>
        <v>2348.5</v>
      </c>
      <c r="E44" s="27"/>
      <c r="F44" s="30"/>
      <c r="H44" s="33" t="s">
        <v>95</v>
      </c>
      <c r="I44" s="27"/>
      <c r="J44" s="28">
        <v>421.11666666666667</v>
      </c>
      <c r="K44" s="29">
        <f>K37+K38+K39+K40+K42+K35+K34+K32+K31+K29+K28+K27+K26+K25+K22+K21+K20+K18+K17+K15+K14+K13+K12+K11+K10+K9+K8+K7+K6+K41</f>
        <v>2326.4</v>
      </c>
      <c r="L44" s="27"/>
      <c r="M44" s="30"/>
      <c r="O44" s="33" t="s">
        <v>95</v>
      </c>
      <c r="P44" s="27"/>
      <c r="Q44" s="29">
        <v>180</v>
      </c>
      <c r="R44" s="29">
        <f>R37+R38+R39+R40+R42+R35+R34+R32+R31+R29+R28+R27+R26+R25+R22+R21+R20+R18+R17+R15+R14+R13+R12+R11+R10+R9+R8+R7+R6+R41</f>
        <v>2326.4</v>
      </c>
      <c r="S44" s="27"/>
      <c r="T44" s="30"/>
      <c r="W44" s="33" t="s">
        <v>95</v>
      </c>
      <c r="X44" s="27"/>
      <c r="Y44" s="29">
        <v>651.70666666666671</v>
      </c>
      <c r="Z44" s="29">
        <f>Z37+Z38+Z39+Z40+Z42+Z35+Z34+Z32+Z31+Z29+Z28+Z27+Z26+Z25+Z22+Z21+Z20+Z18+Z17+Z15+Z14+Z13+Z12+Z11+Z10+Z9+Z8+Z7+Z6+Z41</f>
        <v>2348.5</v>
      </c>
      <c r="AA44" s="27"/>
      <c r="AB44" s="30"/>
      <c r="AD44" s="33" t="s">
        <v>95</v>
      </c>
      <c r="AE44" s="27"/>
      <c r="AF44" s="28">
        <v>350</v>
      </c>
      <c r="AG44" s="29">
        <f>AG37+AG38+AG39+AG40+AG42+AG35+AG34+AG32+AG31+AG29+AG28+AG27+AG26+AG25+AG22+AG21+AG20+AG18+AG17+AG15+AG14+AG13+AG12+AG11+AG10+AG9+AG8+AG7+AG6+AG41</f>
        <v>2326.4</v>
      </c>
      <c r="AH44" s="27"/>
      <c r="AI44" s="30"/>
    </row>
    <row r="45" spans="1:35" x14ac:dyDescent="0.3">
      <c r="C45" s="31"/>
      <c r="J45" s="31"/>
      <c r="Q45" s="31"/>
      <c r="Y45" s="31"/>
      <c r="AF45" s="31"/>
    </row>
    <row r="47" spans="1:35" x14ac:dyDescent="0.3">
      <c r="J47" s="31"/>
    </row>
    <row r="48" spans="1:35" x14ac:dyDescent="0.3">
      <c r="K48" s="31"/>
    </row>
    <row r="50" spans="9:9" x14ac:dyDescent="0.3">
      <c r="I50" s="31"/>
    </row>
  </sheetData>
  <mergeCells count="15">
    <mergeCell ref="B4:B5"/>
    <mergeCell ref="I4:I5"/>
    <mergeCell ref="X4:X5"/>
    <mergeCell ref="AE4:AE5"/>
    <mergeCell ref="A2:F2"/>
    <mergeCell ref="H2:M2"/>
    <mergeCell ref="W2:AB2"/>
    <mergeCell ref="AD2:AI2"/>
    <mergeCell ref="A3:F3"/>
    <mergeCell ref="H3:M3"/>
    <mergeCell ref="W3:AB3"/>
    <mergeCell ref="AD3:AI3"/>
    <mergeCell ref="O2:T2"/>
    <mergeCell ref="O3:T3"/>
    <mergeCell ref="P4:P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2" firstPageNumber="0" orientation="landscape" horizontalDpi="300" verticalDpi="300" r:id="rId1"/>
  <colBreaks count="1" manualBreakCount="1"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Лист1</vt:lpstr>
      <vt:lpstr>Структура в сравнении</vt:lpstr>
      <vt:lpstr>Меню</vt:lpstr>
      <vt:lpstr>Расчет ХЭХ</vt:lpstr>
      <vt:lpstr>ПЭЦ</vt:lpstr>
      <vt:lpstr>Себестоимость блюд</vt:lpstr>
      <vt:lpstr>Себестоимость рациона</vt:lpstr>
      <vt:lpstr>Выполнение норм</vt:lpstr>
      <vt:lpstr>'Выполнение норм'!Область_печати</vt:lpstr>
      <vt:lpstr>Меню!Область_печати</vt:lpstr>
      <vt:lpstr>ПЭЦ!Область_печати</vt:lpstr>
      <vt:lpstr>'Расчет ХЭХ'!Область_печати</vt:lpstr>
      <vt:lpstr>'Себестоимость блюд'!Область_печати</vt:lpstr>
      <vt:lpstr>'Себестоимость рациона'!Область_печати</vt:lpstr>
      <vt:lpstr>'Структура в сравнении'!Область_печати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Director202121@outlook.com</cp:lastModifiedBy>
  <cp:revision>13</cp:revision>
  <cp:lastPrinted>2023-05-15T17:16:04Z</cp:lastPrinted>
  <dcterms:created xsi:type="dcterms:W3CDTF">2022-05-12T15:12:18Z</dcterms:created>
  <dcterms:modified xsi:type="dcterms:W3CDTF">2023-10-31T15:13:31Z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